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7\"/>
    </mc:Choice>
  </mc:AlternateContent>
  <xr:revisionPtr revIDLastSave="0" documentId="13_ncr:1_{41646532-E622-4FF5-9718-68323AC4B462}" xr6:coauthVersionLast="47" xr6:coauthVersionMax="47" xr10:uidLastSave="{00000000-0000-0000-0000-000000000000}"/>
  <bookViews>
    <workbookView xWindow="15" yWindow="195" windowWidth="15300" windowHeight="14370" tabRatio="748" xr2:uid="{00000000-000D-0000-FFFF-FFFF00000000}"/>
  </bookViews>
  <sheets>
    <sheet name="Сводка затрат 2025-2026" sheetId="2" r:id="rId1"/>
    <sheet name="ССР 2025" sheetId="13" r:id="rId2"/>
    <sheet name="СЗ 2025" sheetId="14" r:id="rId3"/>
    <sheet name="ССР 2026" sheetId="12" r:id="rId4"/>
    <sheet name="СЗ 2026" sheetId="10" r:id="rId5"/>
  </sheets>
  <externalReferences>
    <externalReference r:id="rId6"/>
  </externalReferences>
  <definedNames>
    <definedName name="_xlnm.Print_Titles" localSheetId="1">'ССР 2025'!$23:$23</definedName>
    <definedName name="_xlnm.Print_Titles" localSheetId="3">'ССР 2026'!$23:$23</definedName>
    <definedName name="Здания_КРУЭ__ЗРУ__укомплектованных_оборудованием">[1]Таблица!$B$694:$B$697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4" l="1"/>
  <c r="C6" i="14"/>
  <c r="E23" i="14"/>
  <c r="D23" i="14"/>
  <c r="D22" i="14"/>
  <c r="D21" i="14"/>
  <c r="D20" i="14"/>
  <c r="D18" i="14"/>
  <c r="K23" i="2" l="1"/>
  <c r="J23" i="2"/>
  <c r="I23" i="2"/>
  <c r="H16" i="2"/>
  <c r="K22" i="2"/>
  <c r="J15" i="2"/>
  <c r="I15" i="2"/>
  <c r="H22" i="2"/>
  <c r="K6" i="2"/>
  <c r="J6" i="2"/>
  <c r="I6" i="2"/>
  <c r="H6" i="2"/>
  <c r="K24" i="2"/>
  <c r="J24" i="2"/>
  <c r="I24" i="2"/>
  <c r="H24" i="2"/>
  <c r="J19" i="2"/>
  <c r="K18" i="2"/>
  <c r="K17" i="2"/>
  <c r="J17" i="2"/>
  <c r="I17" i="2"/>
  <c r="H17" i="2"/>
  <c r="K26" i="2"/>
  <c r="J26" i="2"/>
  <c r="I19" i="2"/>
  <c r="H26" i="2"/>
  <c r="K25" i="2"/>
  <c r="J18" i="2"/>
  <c r="I25" i="2"/>
  <c r="H25" i="2"/>
  <c r="L10" i="2"/>
  <c r="L17" i="2" s="1"/>
  <c r="C6" i="10"/>
  <c r="I16" i="2" l="1"/>
  <c r="J13" i="2"/>
  <c r="L24" i="2"/>
  <c r="K27" i="2"/>
  <c r="K29" i="2" s="1"/>
  <c r="L6" i="2"/>
  <c r="K13" i="2"/>
  <c r="L9" i="2"/>
  <c r="L16" i="2" s="1"/>
  <c r="H13" i="2"/>
  <c r="K15" i="2"/>
  <c r="J16" i="2"/>
  <c r="J20" i="2" s="1"/>
  <c r="J28" i="2" s="1"/>
  <c r="H18" i="2"/>
  <c r="K19" i="2"/>
  <c r="I22" i="2"/>
  <c r="H23" i="2"/>
  <c r="L23" i="2" s="1"/>
  <c r="J25" i="2"/>
  <c r="L25" i="2" s="1"/>
  <c r="I26" i="2"/>
  <c r="L26" i="2" s="1"/>
  <c r="L8" i="2"/>
  <c r="L5" i="2"/>
  <c r="I13" i="2"/>
  <c r="H15" i="2"/>
  <c r="K16" i="2"/>
  <c r="I18" i="2"/>
  <c r="I20" i="2" s="1"/>
  <c r="I28" i="2" s="1"/>
  <c r="H19" i="2"/>
  <c r="J22" i="2"/>
  <c r="L12" i="2"/>
  <c r="L19" i="2" s="1"/>
  <c r="L11" i="2"/>
  <c r="L18" i="2" s="1"/>
  <c r="D26" i="2" l="1"/>
  <c r="J27" i="2"/>
  <c r="J29" i="2" s="1"/>
  <c r="H20" i="2"/>
  <c r="H28" i="2" s="1"/>
  <c r="L15" i="2"/>
  <c r="L20" i="2" s="1"/>
  <c r="L28" i="2" s="1"/>
  <c r="L13" i="2"/>
  <c r="I27" i="2"/>
  <c r="I29" i="2" s="1"/>
  <c r="K20" i="2"/>
  <c r="K28" i="2" s="1"/>
  <c r="H27" i="2"/>
  <c r="H29" i="2" s="1"/>
  <c r="L22" i="2"/>
  <c r="L27" i="2" s="1"/>
  <c r="C6" i="2"/>
  <c r="L29" i="2" l="1"/>
</calcChain>
</file>

<file path=xl/sharedStrings.xml><?xml version="1.0" encoding="utf-8"?>
<sst xmlns="http://schemas.openxmlformats.org/spreadsheetml/2006/main" count="272" uniqueCount="114">
  <si>
    <t>Заказчик</t>
  </si>
  <si>
    <t>(наименование стройки)</t>
  </si>
  <si>
    <t>№ п/п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</si>
  <si>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</si>
  <si>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</si>
  <si>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</si>
  <si>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</si>
  <si>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</si>
  <si>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</si>
  <si>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</si>
  <si>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</si>
  <si>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</si>
  <si>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</si>
  <si>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</si>
  <si>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</si>
  <si>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ПИР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</si>
  <si>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</si>
  <si>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</si>
  <si>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</si>
  <si>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</si>
  <si>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Налоги и обязательные платежи</t>
  </si>
  <si>
    <t>Итого с учетом "Непредвиденные затраты"</t>
  </si>
  <si>
    <t>Непредвиденные затраты</t>
  </si>
  <si>
    <t>Итого по Главам 1-12</t>
  </si>
  <si>
    <t>Итого по Главам 1-9</t>
  </si>
  <si>
    <t>Итого по Главе 9. "Прочие работы и затраты"</t>
  </si>
  <si>
    <t>Глава 9. Прочие работы и затраты</t>
  </si>
  <si>
    <t>Итого по Главам 1-8</t>
  </si>
  <si>
    <t>Глава 8. Временные здания и сооружения</t>
  </si>
  <si>
    <t>Итого по Главам 1-7</t>
  </si>
  <si>
    <t>Глава 7. Благоустройство и озеленение территории</t>
  </si>
  <si>
    <t>1</t>
  </si>
  <si>
    <t>прочих затрат</t>
  </si>
  <si>
    <t>оборудования</t>
  </si>
  <si>
    <t>монтажных работ</t>
  </si>
  <si>
    <t>строитель-
ных работ</t>
  </si>
  <si>
    <t>Наименование глав, объектов, работ и затрат</t>
  </si>
  <si>
    <t>Номера сметных расчетов и смет</t>
  </si>
  <si>
    <t/>
  </si>
  <si>
    <t>(ссылка на документ об утверждении)</t>
  </si>
  <si>
    <t>"Утвержден" "___"______________________2025г</t>
  </si>
  <si>
    <t>(наименование организации)</t>
  </si>
  <si>
    <t xml:space="preserve"> </t>
  </si>
  <si>
    <t>Форма № 1</t>
  </si>
  <si>
    <t>АО "БЭСК"</t>
  </si>
  <si>
    <t xml:space="preserve">Составлен(а) в базисном (текущем) уровне цен  </t>
  </si>
  <si>
    <t>Глава 2. Основные объекты строительства</t>
  </si>
  <si>
    <t>Итого по Главе 2. "Основные объекты строительства"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</si>
  <si>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</si>
  <si>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работы"</t>
  </si>
  <si>
    <t>В том числе возвратных сумм  тыс. руб.</t>
  </si>
  <si>
    <t>СВОДНЫЙ СМЕТНЫЙ РАСЧЕТ СТОИМОСТИ СТРОИТЕЛЬСТВА № ССРСС-O_2.1.7</t>
  </si>
  <si>
    <t>Строительство электрических сетей напряжением 10(6)-0,4кВ в городе Усть-Илимске, промплощадка УИ ЛПК, Усть-Илимском районе, р.п. Железнодорожный, микрорайон Вокзальный (ВЛЗ - 1,75км, ВЛИ - 5,21км, КЛ-6кВ - 0,03км, ТП - 3шт (по 0,400МВА): 1,2 МВА/ 7 км)</t>
  </si>
  <si>
    <t>Сметная стоимость, тыс. руб.</t>
  </si>
  <si>
    <t>Общая сметная стоимость, тыс. руб.</t>
  </si>
  <si>
    <t>O_2.1.7</t>
  </si>
  <si>
    <t>ОС  О 2.1.7</t>
  </si>
  <si>
    <t>Сводка затрат в сумме в прогнозном уровне цен с НДС (тыс. руб.)</t>
  </si>
  <si>
    <r>
      <t xml:space="preserve">Сводка затрат в сумме в прогнозном уровне цен </t>
    </r>
    <r>
      <rPr>
        <b/>
        <sz val="10"/>
        <rFont val="Arial"/>
        <family val="2"/>
        <charset val="204"/>
      </rPr>
      <t xml:space="preserve"> 2025</t>
    </r>
    <r>
      <rPr>
        <sz val="10"/>
        <rFont val="Arial"/>
        <family val="1"/>
      </rPr>
      <t xml:space="preserve">  г с НДС (тыс. руб.)</t>
    </r>
  </si>
  <si>
    <r>
      <t xml:space="preserve">Сводка затрат в сумме в прогнозном уровне цен </t>
    </r>
    <r>
      <rPr>
        <b/>
        <sz val="10"/>
        <rFont val="Arial"/>
        <family val="2"/>
        <charset val="204"/>
      </rPr>
      <t xml:space="preserve"> 2026</t>
    </r>
    <r>
      <rPr>
        <sz val="10"/>
        <rFont val="Arial"/>
        <family val="1"/>
      </rPr>
      <t xml:space="preserve"> г с НДС (тыс. руб.)</t>
    </r>
  </si>
  <si>
    <t>Проектные работы</t>
  </si>
  <si>
    <t>7</t>
  </si>
  <si>
    <t>Пуско-наладочныеработы</t>
  </si>
  <si>
    <t>Сводный сметный расчет в сумме   14 404,6 тыс. руб.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</si>
  <si>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</si>
  <si>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</si>
  <si>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</si>
  <si>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</si>
  <si>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</si>
  <si>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</si>
  <si>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</si>
  <si>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</si>
  <si>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</si>
  <si>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</si>
  <si>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</si>
  <si>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</si>
  <si>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</si>
  <si>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</si>
  <si>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</si>
  <si>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</si>
  <si>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</si>
  <si>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</si>
  <si>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</si>
  <si>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</si>
  <si>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</si>
  <si>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</si>
  <si>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</si>
  <si>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</si>
  <si>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</si>
  <si>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</si>
  <si>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</si>
  <si>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</si>
  <si>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Сводный сметный расчет в сумме   6 042,3 тыс. руб.</t>
  </si>
  <si>
    <t>Всего с учетом "Тендерный коэффициент"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</si>
  <si>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</si>
  <si>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</si>
  <si>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</si>
  <si>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</si>
  <si>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</si>
  <si>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</si>
  <si>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</si>
  <si>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</si>
  <si>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</si>
  <si>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</si>
  <si>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</si>
  <si>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</si>
  <si>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</si>
  <si>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</si>
  <si>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</si>
  <si>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</si>
  <si>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</si>
  <si>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</si>
  <si>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O_2.1.7Строительство электрических сетей напряжением 10(6)-0,4кВ в городе Усть-Илимске, промплощадка УИ ЛПК, Усть-Илимском районе, р.п. Железнодорожный, микрорайон Вокзальный (ВЛ - 1,48км, ВЛИ - 2,2км)</t>
  </si>
  <si>
    <t>O_2.1.7 Строительство электрических сетей напряжением 10(6)-0,4кВ в городе Усть-Илимске, промплощадка УИ ЛПК, Усть-Илимском районе, р.п. Железнодорожный, микрорайон Вокзальный (ВЛ - 1,48км, ВЛИ - 2,2км)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</si>
</sst>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#,##0.000"/>
    <numFmt numFmtId="169" formatCode="0.000"/>
    <numFmt numFmtId="170" formatCode="#,##0.0"/>
    <numFmt numFmtId="171" formatCode="0.0"/>
    <numFmt numFmtId="172" formatCode="#,##0.0000000"/>
    <numFmt numFmtId="173" formatCode="#,##0.0000"/>
  </numFmts>
  <fonts count="34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11" fillId="0" borderId="0"/>
    <xf numFmtId="0" fontId="14" fillId="0" borderId="0"/>
    <xf numFmtId="43" fontId="4" fillId="0" borderId="0" applyFont="0" applyFill="0" applyBorder="0" applyAlignment="0" applyProtection="0"/>
    <xf numFmtId="0" fontId="21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2">
    <xf numFmtId="0" fontId="0" fillId="0" borderId="0" xfId="0"/>
    <xf numFmtId="0" fontId="6" fillId="0" borderId="0" xfId="1" applyFont="1" applyAlignment="1">
      <alignment horizontal="right" vertical="top"/>
    </xf>
    <xf numFmtId="0" fontId="5" fillId="0" borderId="0" xfId="2"/>
    <xf numFmtId="0" fontId="7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12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5" fillId="0" borderId="2" xfId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2" fontId="5" fillId="0" borderId="0" xfId="2" applyNumberFormat="1"/>
    <xf numFmtId="0" fontId="5" fillId="0" borderId="3" xfId="1" applyBorder="1" applyAlignment="1">
      <alignment horizontal="center" vertical="center" wrapText="1"/>
    </xf>
    <xf numFmtId="2" fontId="15" fillId="0" borderId="0" xfId="6" applyNumberFormat="1" applyFont="1" applyAlignment="1">
      <alignment horizontal="center" vertical="center"/>
    </xf>
    <xf numFmtId="0" fontId="16" fillId="0" borderId="3" xfId="1" applyFont="1" applyBorder="1" applyAlignment="1">
      <alignment horizontal="left" vertical="center" wrapText="1"/>
    </xf>
    <xf numFmtId="0" fontId="5" fillId="0" borderId="4" xfId="1" applyBorder="1" applyAlignment="1">
      <alignment horizontal="center" vertical="center" wrapText="1"/>
    </xf>
    <xf numFmtId="0" fontId="5" fillId="0" borderId="5" xfId="1" applyBorder="1" applyAlignment="1">
      <alignment horizontal="center" vertical="center" wrapText="1"/>
    </xf>
    <xf numFmtId="165" fontId="16" fillId="0" borderId="5" xfId="7" applyNumberFormat="1" applyFont="1" applyFill="1" applyBorder="1" applyAlignment="1">
      <alignment vertical="center" wrapText="1"/>
    </xf>
    <xf numFmtId="0" fontId="7" fillId="0" borderId="1" xfId="1" applyFont="1" applyBorder="1" applyAlignment="1">
      <alignment horizontal="center" vertical="center"/>
    </xf>
    <xf numFmtId="164" fontId="18" fillId="0" borderId="0" xfId="1" applyNumberFormat="1" applyFont="1" applyAlignment="1">
      <alignment horizontal="left" vertical="center"/>
    </xf>
    <xf numFmtId="166" fontId="5" fillId="0" borderId="0" xfId="2" applyNumberFormat="1"/>
    <xf numFmtId="167" fontId="5" fillId="0" borderId="0" xfId="2" applyNumberFormat="1"/>
    <xf numFmtId="0" fontId="19" fillId="0" borderId="0" xfId="2" applyFont="1"/>
    <xf numFmtId="0" fontId="20" fillId="0" borderId="0" xfId="2" applyFont="1"/>
    <xf numFmtId="0" fontId="22" fillId="0" borderId="0" xfId="0" applyFont="1" applyAlignment="1">
      <alignment horizontal="right"/>
    </xf>
    <xf numFmtId="49" fontId="22" fillId="0" borderId="0" xfId="0" applyNumberFormat="1" applyFont="1"/>
    <xf numFmtId="0" fontId="22" fillId="0" borderId="0" xfId="0" applyFont="1"/>
    <xf numFmtId="0" fontId="22" fillId="0" borderId="0" xfId="0" applyFont="1" applyAlignment="1">
      <alignment wrapText="1"/>
    </xf>
    <xf numFmtId="0" fontId="22" fillId="0" borderId="0" xfId="0" applyFont="1" applyAlignment="1">
      <alignment horizontal="center"/>
    </xf>
    <xf numFmtId="49" fontId="24" fillId="0" borderId="0" xfId="0" applyNumberFormat="1" applyFont="1"/>
    <xf numFmtId="49" fontId="25" fillId="0" borderId="0" xfId="0" applyNumberFormat="1" applyFont="1"/>
    <xf numFmtId="49" fontId="26" fillId="0" borderId="0" xfId="0" applyNumberFormat="1" applyFont="1" applyAlignment="1">
      <alignment horizontal="center"/>
    </xf>
    <xf numFmtId="0" fontId="26" fillId="0" borderId="0" xfId="0" applyFont="1" applyAlignment="1">
      <alignment horizontal="center"/>
    </xf>
    <xf numFmtId="49" fontId="22" fillId="0" borderId="0" xfId="0" applyNumberFormat="1" applyFont="1" applyAlignment="1">
      <alignment wrapText="1"/>
    </xf>
    <xf numFmtId="49" fontId="23" fillId="0" borderId="0" xfId="0" applyNumberFormat="1" applyFont="1" applyAlignment="1">
      <alignment vertical="top"/>
    </xf>
    <xf numFmtId="0" fontId="23" fillId="0" borderId="0" xfId="0" applyFont="1" applyAlignment="1">
      <alignment vertical="top"/>
    </xf>
    <xf numFmtId="0" fontId="23" fillId="0" borderId="0" xfId="0" applyFont="1" applyAlignment="1">
      <alignment horizontal="center"/>
    </xf>
    <xf numFmtId="0" fontId="23" fillId="0" borderId="0" xfId="0" applyFont="1"/>
    <xf numFmtId="49" fontId="24" fillId="0" borderId="0" xfId="0" applyNumberFormat="1" applyFont="1" applyAlignment="1">
      <alignment horizontal="left"/>
    </xf>
    <xf numFmtId="49" fontId="25" fillId="0" borderId="9" xfId="0" applyNumberFormat="1" applyFont="1" applyBorder="1" applyAlignment="1">
      <alignment horizontal="center" vertical="top" wrapText="1"/>
    </xf>
    <xf numFmtId="0" fontId="25" fillId="0" borderId="9" xfId="0" applyFont="1" applyBorder="1" applyAlignment="1">
      <alignment horizontal="center" vertical="top" wrapText="1"/>
    </xf>
    <xf numFmtId="0" fontId="28" fillId="0" borderId="0" xfId="0" applyFont="1" applyAlignment="1">
      <alignment wrapText="1"/>
    </xf>
    <xf numFmtId="49" fontId="25" fillId="0" borderId="9" xfId="0" applyNumberFormat="1" applyFont="1" applyBorder="1" applyAlignment="1">
      <alignment horizontal="left" vertical="top" wrapText="1"/>
    </xf>
    <xf numFmtId="0" fontId="25" fillId="0" borderId="9" xfId="0" applyFont="1" applyBorder="1" applyAlignment="1">
      <alignment horizontal="left" vertical="top" wrapText="1"/>
    </xf>
    <xf numFmtId="0" fontId="25" fillId="0" borderId="9" xfId="0" applyFont="1" applyBorder="1" applyAlignment="1">
      <alignment horizontal="right" vertical="top" wrapText="1"/>
    </xf>
    <xf numFmtId="49" fontId="29" fillId="0" borderId="9" xfId="0" applyNumberFormat="1" applyFont="1" applyBorder="1"/>
    <xf numFmtId="4" fontId="29" fillId="0" borderId="9" xfId="0" applyNumberFormat="1" applyFont="1" applyBorder="1" applyAlignment="1">
      <alignment horizontal="right" vertical="top" wrapText="1"/>
    </xf>
    <xf numFmtId="0" fontId="29" fillId="0" borderId="9" xfId="0" applyFont="1" applyBorder="1" applyAlignment="1">
      <alignment horizontal="right" vertical="top" wrapText="1"/>
    </xf>
    <xf numFmtId="0" fontId="29" fillId="0" borderId="9" xfId="0" applyFont="1" applyBorder="1" applyAlignment="1">
      <alignment horizontal="right" vertical="top"/>
    </xf>
    <xf numFmtId="0" fontId="29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30" fillId="0" borderId="0" xfId="0" applyFont="1" applyAlignment="1">
      <alignment horizontal="left" vertical="top"/>
    </xf>
    <xf numFmtId="0" fontId="25" fillId="0" borderId="0" xfId="0" applyFont="1"/>
    <xf numFmtId="0" fontId="25" fillId="0" borderId="0" xfId="0" applyFont="1" applyAlignment="1">
      <alignment wrapText="1"/>
    </xf>
    <xf numFmtId="43" fontId="16" fillId="0" borderId="6" xfId="10" applyFont="1" applyFill="1" applyBorder="1" applyAlignment="1">
      <alignment vertical="center" wrapText="1"/>
    </xf>
    <xf numFmtId="43" fontId="16" fillId="0" borderId="5" xfId="10" applyFont="1" applyFill="1" applyBorder="1" applyAlignment="1">
      <alignment vertical="center" wrapText="1"/>
    </xf>
    <xf numFmtId="43" fontId="16" fillId="0" borderId="5" xfId="10" applyFont="1" applyFill="1" applyBorder="1" applyAlignment="1">
      <alignment horizontal="center" vertical="center" wrapText="1"/>
    </xf>
    <xf numFmtId="165" fontId="16" fillId="0" borderId="5" xfId="10" applyNumberFormat="1" applyFont="1" applyFill="1" applyBorder="1" applyAlignment="1">
      <alignment vertical="center" wrapText="1"/>
    </xf>
    <xf numFmtId="168" fontId="29" fillId="0" borderId="9" xfId="0" applyNumberFormat="1" applyFont="1" applyBorder="1" applyAlignment="1">
      <alignment horizontal="right" vertical="top"/>
    </xf>
    <xf numFmtId="168" fontId="29" fillId="0" borderId="9" xfId="0" applyNumberFormat="1" applyFont="1" applyBorder="1" applyAlignment="1">
      <alignment horizontal="right" vertical="top" wrapText="1"/>
    </xf>
    <xf numFmtId="169" fontId="29" fillId="0" borderId="9" xfId="0" applyNumberFormat="1" applyFont="1" applyBorder="1" applyAlignment="1">
      <alignment horizontal="right" vertical="top"/>
    </xf>
    <xf numFmtId="169" fontId="25" fillId="0" borderId="9" xfId="0" applyNumberFormat="1" applyFont="1" applyBorder="1" applyAlignment="1">
      <alignment horizontal="right" vertical="top" wrapText="1"/>
    </xf>
    <xf numFmtId="168" fontId="25" fillId="0" borderId="9" xfId="0" applyNumberFormat="1" applyFont="1" applyBorder="1" applyAlignment="1">
      <alignment horizontal="right" vertical="top" wrapText="1"/>
    </xf>
    <xf numFmtId="170" fontId="29" fillId="0" borderId="9" xfId="0" applyNumberFormat="1" applyFont="1" applyBorder="1" applyAlignment="1">
      <alignment horizontal="right" vertical="top"/>
    </xf>
    <xf numFmtId="2" fontId="29" fillId="0" borderId="9" xfId="0" applyNumberFormat="1" applyFont="1" applyBorder="1" applyAlignment="1">
      <alignment horizontal="right" vertical="top"/>
    </xf>
    <xf numFmtId="2" fontId="25" fillId="0" borderId="9" xfId="0" applyNumberFormat="1" applyFont="1" applyBorder="1" applyAlignment="1">
      <alignment horizontal="right" vertical="top" wrapText="1"/>
    </xf>
    <xf numFmtId="171" fontId="29" fillId="0" borderId="9" xfId="0" applyNumberFormat="1" applyFont="1" applyBorder="1" applyAlignment="1">
      <alignment horizontal="right" vertical="top"/>
    </xf>
    <xf numFmtId="0" fontId="31" fillId="0" borderId="9" xfId="3" applyFont="1" applyBorder="1" applyAlignment="1">
      <alignment horizontal="center" vertical="center" wrapText="1"/>
    </xf>
    <xf numFmtId="0" fontId="31" fillId="0" borderId="9" xfId="4" applyFont="1" applyBorder="1" applyAlignment="1">
      <alignment horizontal="center" wrapText="1"/>
    </xf>
    <xf numFmtId="49" fontId="32" fillId="2" borderId="9" xfId="3" applyNumberFormat="1" applyFont="1" applyFill="1" applyBorder="1" applyAlignment="1">
      <alignment horizontal="center" vertical="center" wrapText="1"/>
    </xf>
    <xf numFmtId="4" fontId="32" fillId="2" borderId="9" xfId="3" applyNumberFormat="1" applyFont="1" applyFill="1" applyBorder="1" applyAlignment="1">
      <alignment horizontal="right" vertical="center" wrapText="1"/>
    </xf>
    <xf numFmtId="49" fontId="31" fillId="0" borderId="9" xfId="3" applyNumberFormat="1" applyFont="1" applyBorder="1" applyAlignment="1">
      <alignment horizontal="center" vertical="center" wrapText="1"/>
    </xf>
    <xf numFmtId="168" fontId="31" fillId="0" borderId="9" xfId="3" applyNumberFormat="1" applyFont="1" applyBorder="1" applyAlignment="1">
      <alignment horizontal="right" vertical="center" wrapText="1"/>
    </xf>
    <xf numFmtId="4" fontId="31" fillId="0" borderId="9" xfId="3" applyNumberFormat="1" applyFont="1" applyBorder="1" applyAlignment="1">
      <alignment horizontal="right" vertical="center" wrapText="1"/>
    </xf>
    <xf numFmtId="4" fontId="31" fillId="0" borderId="9" xfId="3" applyNumberFormat="1" applyFont="1" applyBorder="1" applyAlignment="1">
      <alignment horizontal="center" vertical="center" wrapText="1"/>
    </xf>
    <xf numFmtId="4" fontId="32" fillId="2" borderId="9" xfId="3" applyNumberFormat="1" applyFont="1" applyFill="1" applyBorder="1" applyAlignment="1">
      <alignment horizontal="center" vertical="center" wrapText="1"/>
    </xf>
    <xf numFmtId="4" fontId="33" fillId="0" borderId="9" xfId="3" applyNumberFormat="1" applyFont="1" applyBorder="1" applyAlignment="1">
      <alignment horizontal="right" vertical="center" wrapText="1"/>
    </xf>
    <xf numFmtId="170" fontId="31" fillId="0" borderId="9" xfId="3" applyNumberFormat="1" applyFont="1" applyBorder="1" applyAlignment="1">
      <alignment horizontal="center" vertical="center" wrapText="1"/>
    </xf>
    <xf numFmtId="49" fontId="33" fillId="0" borderId="9" xfId="3" applyNumberFormat="1" applyFont="1" applyBorder="1" applyAlignment="1">
      <alignment horizontal="center" vertical="center" wrapText="1"/>
    </xf>
    <xf numFmtId="172" fontId="31" fillId="0" borderId="9" xfId="3" applyNumberFormat="1" applyFont="1" applyBorder="1" applyAlignment="1">
      <alignment horizontal="center" vertical="center" wrapText="1"/>
    </xf>
    <xf numFmtId="49" fontId="31" fillId="3" borderId="9" xfId="3" applyNumberFormat="1" applyFont="1" applyFill="1" applyBorder="1" applyAlignment="1">
      <alignment horizontal="center" vertical="center" wrapText="1"/>
    </xf>
    <xf numFmtId="4" fontId="31" fillId="3" borderId="9" xfId="3" applyNumberFormat="1" applyFont="1" applyFill="1" applyBorder="1" applyAlignment="1">
      <alignment horizontal="right" vertical="center" wrapText="1"/>
    </xf>
    <xf numFmtId="0" fontId="21" fillId="0" borderId="0" xfId="8"/>
    <xf numFmtId="0" fontId="22" fillId="0" borderId="0" xfId="8" applyFont="1" applyAlignment="1">
      <alignment horizontal="right"/>
    </xf>
    <xf numFmtId="49" fontId="22" fillId="0" borderId="0" xfId="8" applyNumberFormat="1" applyFont="1"/>
    <xf numFmtId="0" fontId="22" fillId="0" borderId="0" xfId="8" applyFont="1"/>
    <xf numFmtId="0" fontId="22" fillId="0" borderId="0" xfId="8" applyFont="1" applyAlignment="1">
      <alignment wrapText="1"/>
    </xf>
    <xf numFmtId="0" fontId="22" fillId="0" borderId="0" xfId="8" applyFont="1" applyAlignment="1">
      <alignment horizontal="center"/>
    </xf>
    <xf numFmtId="49" fontId="24" fillId="0" borderId="0" xfId="8" applyNumberFormat="1" applyFont="1"/>
    <xf numFmtId="49" fontId="25" fillId="0" borderId="0" xfId="8" applyNumberFormat="1" applyFont="1"/>
    <xf numFmtId="49" fontId="26" fillId="0" borderId="0" xfId="8" applyNumberFormat="1" applyFont="1" applyAlignment="1">
      <alignment horizontal="center"/>
    </xf>
    <xf numFmtId="0" fontId="26" fillId="0" borderId="0" xfId="8" applyFont="1" applyAlignment="1">
      <alignment horizontal="center"/>
    </xf>
    <xf numFmtId="49" fontId="22" fillId="0" borderId="0" xfId="8" applyNumberFormat="1" applyFont="1" applyAlignment="1">
      <alignment wrapText="1"/>
    </xf>
    <xf numFmtId="49" fontId="17" fillId="0" borderId="0" xfId="8" applyNumberFormat="1" applyFont="1" applyAlignment="1">
      <alignment vertical="top"/>
    </xf>
    <xf numFmtId="0" fontId="17" fillId="0" borderId="0" xfId="8" applyFont="1" applyAlignment="1">
      <alignment vertical="top"/>
    </xf>
    <xf numFmtId="0" fontId="17" fillId="0" borderId="0" xfId="8" applyFont="1" applyAlignment="1">
      <alignment horizontal="center"/>
    </xf>
    <xf numFmtId="0" fontId="17" fillId="0" borderId="0" xfId="8" applyFont="1"/>
    <xf numFmtId="49" fontId="24" fillId="0" borderId="0" xfId="8" applyNumberFormat="1" applyFont="1" applyAlignment="1">
      <alignment horizontal="left"/>
    </xf>
    <xf numFmtId="49" fontId="25" fillId="0" borderId="9" xfId="8" applyNumberFormat="1" applyFont="1" applyBorder="1" applyAlignment="1">
      <alignment horizontal="center" vertical="top" wrapText="1"/>
    </xf>
    <xf numFmtId="0" fontId="25" fillId="0" borderId="9" xfId="8" applyFont="1" applyBorder="1" applyAlignment="1">
      <alignment horizontal="center" vertical="top" wrapText="1"/>
    </xf>
    <xf numFmtId="0" fontId="28" fillId="0" borderId="0" xfId="8" applyFont="1" applyAlignment="1">
      <alignment wrapText="1"/>
    </xf>
    <xf numFmtId="49" fontId="25" fillId="0" borderId="9" xfId="8" applyNumberFormat="1" applyFont="1" applyBorder="1" applyAlignment="1">
      <alignment horizontal="left" vertical="top" wrapText="1"/>
    </xf>
    <xf numFmtId="0" fontId="25" fillId="0" borderId="9" xfId="8" applyFont="1" applyBorder="1" applyAlignment="1">
      <alignment horizontal="left" vertical="top" wrapText="1"/>
    </xf>
    <xf numFmtId="168" fontId="25" fillId="0" borderId="9" xfId="8" applyNumberFormat="1" applyFont="1" applyBorder="1" applyAlignment="1">
      <alignment horizontal="right" vertical="top" wrapText="1"/>
    </xf>
    <xf numFmtId="0" fontId="25" fillId="0" borderId="9" xfId="8" applyFont="1" applyBorder="1" applyAlignment="1">
      <alignment horizontal="right" vertical="top" wrapText="1"/>
    </xf>
    <xf numFmtId="4" fontId="25" fillId="0" borderId="9" xfId="8" applyNumberFormat="1" applyFont="1" applyBorder="1" applyAlignment="1">
      <alignment horizontal="right" vertical="top" wrapText="1"/>
    </xf>
    <xf numFmtId="49" fontId="29" fillId="0" borderId="9" xfId="8" applyNumberFormat="1" applyFont="1" applyBorder="1"/>
    <xf numFmtId="4" fontId="29" fillId="0" borderId="9" xfId="8" applyNumberFormat="1" applyFont="1" applyBorder="1" applyAlignment="1">
      <alignment horizontal="right" vertical="top" wrapText="1"/>
    </xf>
    <xf numFmtId="0" fontId="29" fillId="0" borderId="9" xfId="8" applyFont="1" applyBorder="1" applyAlignment="1">
      <alignment horizontal="right" vertical="top" wrapText="1"/>
    </xf>
    <xf numFmtId="0" fontId="29" fillId="0" borderId="9" xfId="8" applyFont="1" applyBorder="1" applyAlignment="1">
      <alignment horizontal="right" vertical="top"/>
    </xf>
    <xf numFmtId="4" fontId="29" fillId="0" borderId="9" xfId="8" applyNumberFormat="1" applyFont="1" applyBorder="1" applyAlignment="1">
      <alignment horizontal="right" vertical="top"/>
    </xf>
    <xf numFmtId="0" fontId="29" fillId="0" borderId="0" xfId="8" applyFont="1" applyAlignment="1">
      <alignment wrapText="1"/>
    </xf>
    <xf numFmtId="0" fontId="24" fillId="0" borderId="0" xfId="8" applyFont="1" applyAlignment="1">
      <alignment wrapText="1"/>
    </xf>
    <xf numFmtId="170" fontId="29" fillId="0" borderId="9" xfId="8" applyNumberFormat="1" applyFont="1" applyBorder="1" applyAlignment="1">
      <alignment horizontal="right" vertical="top" wrapText="1"/>
    </xf>
    <xf numFmtId="170" fontId="29" fillId="0" borderId="9" xfId="8" applyNumberFormat="1" applyFont="1" applyBorder="1" applyAlignment="1">
      <alignment horizontal="right" vertical="top"/>
    </xf>
    <xf numFmtId="0" fontId="25" fillId="0" borderId="0" xfId="8" applyFont="1"/>
    <xf numFmtId="0" fontId="25" fillId="0" borderId="0" xfId="8" applyFont="1" applyAlignment="1">
      <alignment wrapText="1"/>
    </xf>
    <xf numFmtId="165" fontId="16" fillId="0" borderId="5" xfId="11" applyNumberFormat="1" applyFont="1" applyFill="1" applyBorder="1" applyAlignment="1">
      <alignment vertical="center" wrapText="1"/>
    </xf>
    <xf numFmtId="43" fontId="16" fillId="0" borderId="5" xfId="11" applyFont="1" applyFill="1" applyBorder="1" applyAlignment="1">
      <alignment horizontal="center" vertical="center" wrapText="1"/>
    </xf>
    <xf numFmtId="43" fontId="16" fillId="0" borderId="5" xfId="11" applyFont="1" applyFill="1" applyBorder="1" applyAlignment="1">
      <alignment vertical="center" wrapText="1"/>
    </xf>
    <xf numFmtId="43" fontId="16" fillId="0" borderId="6" xfId="11" applyFont="1" applyFill="1" applyBorder="1" applyAlignment="1">
      <alignment vertical="center" wrapText="1"/>
    </xf>
    <xf numFmtId="168" fontId="31" fillId="0" borderId="9" xfId="0" applyNumberFormat="1" applyFont="1" applyBorder="1" applyAlignment="1">
      <alignment horizontal="center" vertical="center" wrapText="1"/>
    </xf>
    <xf numFmtId="173" fontId="31" fillId="0" borderId="9" xfId="3" applyNumberFormat="1" applyFont="1" applyBorder="1" applyAlignment="1">
      <alignment horizontal="right" vertical="center" wrapText="1"/>
    </xf>
    <xf numFmtId="0" fontId="31" fillId="3" borderId="9" xfId="3" applyFont="1" applyFill="1" applyBorder="1" applyAlignment="1">
      <alignment horizontal="left" vertical="center" wrapText="1"/>
    </xf>
    <xf numFmtId="0" fontId="31" fillId="0" borderId="9" xfId="3" applyFont="1" applyBorder="1" applyAlignment="1">
      <alignment horizontal="left" vertical="center" wrapText="1"/>
    </xf>
    <xf numFmtId="0" fontId="33" fillId="0" borderId="9" xfId="3" applyFont="1" applyBorder="1" applyAlignment="1">
      <alignment horizontal="left" vertical="center" wrapText="1"/>
    </xf>
    <xf numFmtId="0" fontId="32" fillId="2" borderId="11" xfId="3" applyFont="1" applyFill="1" applyBorder="1" applyAlignment="1">
      <alignment horizontal="left" vertical="center" wrapText="1"/>
    </xf>
    <xf numFmtId="0" fontId="32" fillId="2" borderId="12" xfId="3" applyFont="1" applyFill="1" applyBorder="1" applyAlignment="1">
      <alignment horizontal="left" vertical="center" wrapText="1"/>
    </xf>
    <xf numFmtId="0" fontId="32" fillId="2" borderId="10" xfId="3" applyFont="1" applyFill="1" applyBorder="1" applyAlignment="1">
      <alignment horizontal="left" vertical="center" wrapText="1"/>
    </xf>
    <xf numFmtId="0" fontId="31" fillId="0" borderId="11" xfId="3" applyFont="1" applyBorder="1" applyAlignment="1">
      <alignment horizontal="left" vertical="center" wrapText="1"/>
    </xf>
    <xf numFmtId="0" fontId="31" fillId="0" borderId="10" xfId="3" applyFont="1" applyBorder="1" applyAlignment="1">
      <alignment horizontal="left" vertical="center" wrapText="1"/>
    </xf>
    <xf numFmtId="0" fontId="33" fillId="0" borderId="11" xfId="3" applyFont="1" applyBorder="1" applyAlignment="1">
      <alignment horizontal="left" vertical="center" wrapText="1"/>
    </xf>
    <xf numFmtId="0" fontId="33" fillId="0" borderId="10" xfId="3" applyFont="1" applyBorder="1" applyAlignment="1">
      <alignment horizontal="left" vertical="center" wrapText="1"/>
    </xf>
    <xf numFmtId="49" fontId="31" fillId="0" borderId="15" xfId="3" applyNumberFormat="1" applyFont="1" applyBorder="1" applyAlignment="1">
      <alignment horizontal="center" vertical="center" wrapText="1"/>
    </xf>
    <xf numFmtId="49" fontId="31" fillId="0" borderId="18" xfId="3" applyNumberFormat="1" applyFont="1" applyBorder="1" applyAlignment="1">
      <alignment horizontal="center" vertical="center" wrapText="1"/>
    </xf>
    <xf numFmtId="49" fontId="31" fillId="0" borderId="13" xfId="3" applyNumberFormat="1" applyFont="1" applyBorder="1" applyAlignment="1">
      <alignment horizontal="center" vertical="center" wrapText="1"/>
    </xf>
    <xf numFmtId="49" fontId="31" fillId="0" borderId="19" xfId="3" applyNumberFormat="1" applyFont="1" applyBorder="1" applyAlignment="1">
      <alignment horizontal="center" vertical="center" wrapText="1"/>
    </xf>
    <xf numFmtId="0" fontId="31" fillId="0" borderId="11" xfId="3" applyFont="1" applyBorder="1" applyAlignment="1">
      <alignment horizontal="center" vertical="center" wrapText="1"/>
    </xf>
    <xf numFmtId="0" fontId="31" fillId="0" borderId="12" xfId="3" applyFont="1" applyBorder="1" applyAlignment="1">
      <alignment horizontal="center" vertical="center" wrapText="1"/>
    </xf>
    <xf numFmtId="0" fontId="31" fillId="0" borderId="10" xfId="3" applyFont="1" applyBorder="1" applyAlignment="1">
      <alignment horizontal="center" vertical="center" wrapText="1"/>
    </xf>
    <xf numFmtId="0" fontId="31" fillId="0" borderId="16" xfId="3" applyFont="1" applyBorder="1" applyAlignment="1">
      <alignment horizontal="center" vertical="center" wrapText="1"/>
    </xf>
    <xf numFmtId="0" fontId="31" fillId="0" borderId="14" xfId="3" applyFont="1" applyBorder="1" applyAlignment="1">
      <alignment horizontal="center" vertical="center" wrapText="1"/>
    </xf>
    <xf numFmtId="0" fontId="31" fillId="0" borderId="11" xfId="4" applyFont="1" applyBorder="1" applyAlignment="1">
      <alignment horizontal="center" wrapText="1"/>
    </xf>
    <xf numFmtId="0" fontId="31" fillId="0" borderId="10" xfId="4" applyFont="1" applyBorder="1" applyAlignment="1">
      <alignment horizontal="center" wrapText="1"/>
    </xf>
    <xf numFmtId="0" fontId="17" fillId="0" borderId="0" xfId="1" applyFont="1" applyAlignment="1">
      <alignment horizontal="left" vertical="center" wrapText="1"/>
    </xf>
    <xf numFmtId="0" fontId="13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22" fillId="0" borderId="0" xfId="8" applyFont="1" applyAlignment="1">
      <alignment horizontal="center" wrapText="1"/>
    </xf>
    <xf numFmtId="0" fontId="22" fillId="0" borderId="8" xfId="8" applyFont="1" applyBorder="1" applyAlignment="1">
      <alignment horizontal="left" wrapText="1"/>
    </xf>
    <xf numFmtId="0" fontId="17" fillId="0" borderId="7" xfId="8" applyFont="1" applyBorder="1" applyAlignment="1">
      <alignment horizontal="center"/>
    </xf>
    <xf numFmtId="0" fontId="22" fillId="0" borderId="0" xfId="8" applyFont="1" applyAlignment="1">
      <alignment horizontal="center"/>
    </xf>
    <xf numFmtId="0" fontId="27" fillId="0" borderId="0" xfId="8" applyFont="1" applyAlignment="1">
      <alignment horizontal="center"/>
    </xf>
    <xf numFmtId="0" fontId="17" fillId="0" borderId="7" xfId="8" applyFont="1" applyBorder="1" applyAlignment="1">
      <alignment horizontal="center" vertical="top"/>
    </xf>
    <xf numFmtId="0" fontId="22" fillId="0" borderId="0" xfId="8" applyFont="1" applyAlignment="1">
      <alignment horizontal="left"/>
    </xf>
    <xf numFmtId="49" fontId="25" fillId="0" borderId="16" xfId="8" applyNumberFormat="1" applyFont="1" applyBorder="1" applyAlignment="1">
      <alignment horizontal="center" vertical="center" wrapText="1"/>
    </xf>
    <xf numFmtId="49" fontId="25" fillId="0" borderId="17" xfId="8" applyNumberFormat="1" applyFont="1" applyBorder="1" applyAlignment="1">
      <alignment horizontal="center" vertical="center" wrapText="1"/>
    </xf>
    <xf numFmtId="49" fontId="25" fillId="0" borderId="14" xfId="8" applyNumberFormat="1" applyFont="1" applyBorder="1" applyAlignment="1">
      <alignment horizontal="center" vertical="center" wrapText="1"/>
    </xf>
    <xf numFmtId="0" fontId="25" fillId="0" borderId="16" xfId="8" applyFont="1" applyBorder="1" applyAlignment="1">
      <alignment horizontal="center" vertical="center" wrapText="1"/>
    </xf>
    <xf numFmtId="0" fontId="25" fillId="0" borderId="17" xfId="8" applyFont="1" applyBorder="1" applyAlignment="1">
      <alignment horizontal="center" vertical="center" wrapText="1"/>
    </xf>
    <xf numFmtId="0" fontId="25" fillId="0" borderId="14" xfId="8" applyFont="1" applyBorder="1" applyAlignment="1">
      <alignment horizontal="center" vertical="center" wrapText="1"/>
    </xf>
    <xf numFmtId="0" fontId="25" fillId="0" borderId="9" xfId="8" applyFont="1" applyBorder="1" applyAlignment="1">
      <alignment horizontal="center" vertical="center" wrapText="1"/>
    </xf>
    <xf numFmtId="0" fontId="28" fillId="0" borderId="11" xfId="8" applyFont="1" applyBorder="1" applyAlignment="1">
      <alignment horizontal="left" vertical="center" wrapText="1"/>
    </xf>
    <xf numFmtId="0" fontId="28" fillId="0" borderId="12" xfId="8" applyFont="1" applyBorder="1" applyAlignment="1">
      <alignment horizontal="left" vertical="center" wrapText="1"/>
    </xf>
    <xf numFmtId="0" fontId="28" fillId="0" borderId="10" xfId="8" applyFont="1" applyBorder="1" applyAlignment="1">
      <alignment horizontal="left" vertical="center" wrapText="1"/>
    </xf>
    <xf numFmtId="0" fontId="25" fillId="0" borderId="15" xfId="8" applyFont="1" applyBorder="1" applyAlignment="1">
      <alignment horizontal="center" vertical="center" wrapText="1"/>
    </xf>
    <xf numFmtId="0" fontId="25" fillId="0" borderId="13" xfId="8" applyFont="1" applyBorder="1" applyAlignment="1">
      <alignment horizontal="center" vertical="center" wrapText="1"/>
    </xf>
    <xf numFmtId="0" fontId="29" fillId="0" borderId="11" xfId="8" applyFont="1" applyBorder="1" applyAlignment="1">
      <alignment horizontal="right" vertical="top" wrapText="1"/>
    </xf>
    <xf numFmtId="0" fontId="29" fillId="0" borderId="10" xfId="8" applyFont="1" applyBorder="1" applyAlignment="1">
      <alignment horizontal="right" vertical="top" wrapText="1"/>
    </xf>
    <xf numFmtId="0" fontId="24" fillId="0" borderId="11" xfId="8" applyFont="1" applyBorder="1" applyAlignment="1">
      <alignment horizontal="right" vertical="top" wrapText="1"/>
    </xf>
    <xf numFmtId="0" fontId="24" fillId="0" borderId="10" xfId="8" applyFont="1" applyBorder="1" applyAlignment="1">
      <alignment horizontal="right" vertical="top" wrapText="1"/>
    </xf>
    <xf numFmtId="0" fontId="24" fillId="0" borderId="11" xfId="0" applyFont="1" applyBorder="1" applyAlignment="1">
      <alignment horizontal="right" vertical="top" wrapText="1"/>
    </xf>
    <xf numFmtId="0" fontId="24" fillId="0" borderId="10" xfId="0" applyFont="1" applyBorder="1" applyAlignment="1">
      <alignment horizontal="right" vertical="top" wrapText="1"/>
    </xf>
    <xf numFmtId="0" fontId="28" fillId="0" borderId="11" xfId="0" applyFont="1" applyBorder="1" applyAlignment="1">
      <alignment horizontal="left" vertical="center" wrapText="1"/>
    </xf>
    <xf numFmtId="0" fontId="28" fillId="0" borderId="12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left" vertical="center" wrapText="1"/>
    </xf>
    <xf numFmtId="0" fontId="29" fillId="0" borderId="11" xfId="0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vertical="top" wrapText="1"/>
    </xf>
    <xf numFmtId="0" fontId="25" fillId="0" borderId="9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top"/>
    </xf>
    <xf numFmtId="0" fontId="22" fillId="0" borderId="0" xfId="0" applyFont="1" applyAlignment="1">
      <alignment horizontal="left"/>
    </xf>
    <xf numFmtId="49" fontId="25" fillId="0" borderId="16" xfId="0" applyNumberFormat="1" applyFont="1" applyBorder="1" applyAlignment="1">
      <alignment horizontal="center" vertical="center" wrapText="1"/>
    </xf>
    <xf numFmtId="49" fontId="25" fillId="0" borderId="17" xfId="0" applyNumberFormat="1" applyFont="1" applyBorder="1" applyAlignment="1">
      <alignment horizontal="center" vertical="center" wrapText="1"/>
    </xf>
    <xf numFmtId="49" fontId="25" fillId="0" borderId="14" xfId="0" applyNumberFormat="1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left" wrapText="1"/>
    </xf>
    <xf numFmtId="0" fontId="23" fillId="0" borderId="7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10" fillId="0" borderId="8" xfId="1" applyFont="1" applyBorder="1" applyAlignment="1">
      <alignment horizontal="center" vertical="center" wrapText="1"/>
    </xf>
  </cellXfs>
  <cellStyles count="12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3" xfId="8" xr:uid="{DE9C1F5B-958C-47BD-90F7-5022B1BD3EAB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  <cellStyle name="Финансовый 2 2" xfId="9" xr:uid="{8DD37859-96F5-406F-A553-61F3EF0735FA}"/>
    <cellStyle name="Финансовый 2 3" xfId="10" xr:uid="{62A18EFD-35C9-4500-B284-2E66BDA56DD5}"/>
    <cellStyle name="Финансовый 2 4" xfId="11" xr:uid="{FD619766-E3F1-4DCD-95C1-F2E8D7D11E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M54"/>
  <sheetViews>
    <sheetView tabSelected="1" zoomScale="82" zoomScaleNormal="82" workbookViewId="0">
      <selection activeCell="C24" sqref="C2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50.5703125" style="2" customWidth="1"/>
    <col min="4" max="4" width="14.140625" style="2" bestFit="1" customWidth="1"/>
    <col min="5" max="5" width="16.140625" style="2" customWidth="1"/>
    <col min="6" max="6" width="15.85546875" style="2" customWidth="1"/>
    <col min="7" max="7" width="32.570312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139" t="s">
        <v>64</v>
      </c>
      <c r="F1" s="132" t="s">
        <v>65</v>
      </c>
      <c r="G1" s="133"/>
      <c r="H1" s="136" t="s">
        <v>66</v>
      </c>
      <c r="I1" s="137"/>
      <c r="J1" s="137"/>
      <c r="K1" s="138"/>
      <c r="L1" s="139" t="s">
        <v>54</v>
      </c>
      <c r="M1" s="139" t="s">
        <v>67</v>
      </c>
    </row>
    <row r="2" spans="1:13" ht="45" x14ac:dyDescent="0.2">
      <c r="A2" s="3"/>
      <c r="B2" s="3" t="s">
        <v>0</v>
      </c>
      <c r="C2" s="17" t="s">
        <v>44</v>
      </c>
      <c r="E2" s="140"/>
      <c r="F2" s="134"/>
      <c r="G2" s="135"/>
      <c r="H2" s="66" t="s">
        <v>68</v>
      </c>
      <c r="I2" s="66" t="s">
        <v>69</v>
      </c>
      <c r="J2" s="66" t="s">
        <v>70</v>
      </c>
      <c r="K2" s="66" t="s">
        <v>71</v>
      </c>
      <c r="L2" s="140"/>
      <c r="M2" s="140"/>
    </row>
    <row r="3" spans="1:13" ht="15" x14ac:dyDescent="0.25">
      <c r="A3" s="4"/>
      <c r="B3" s="4"/>
      <c r="C3" s="4"/>
      <c r="E3" s="67">
        <v>1</v>
      </c>
      <c r="F3" s="141">
        <v>2</v>
      </c>
      <c r="G3" s="142"/>
      <c r="H3" s="67">
        <v>3</v>
      </c>
      <c r="I3" s="67">
        <v>4</v>
      </c>
      <c r="J3" s="67">
        <v>5</v>
      </c>
      <c r="K3" s="67">
        <v>6</v>
      </c>
      <c r="L3" s="67">
        <v>7</v>
      </c>
      <c r="M3" s="67">
        <v>8</v>
      </c>
    </row>
    <row r="4" spans="1:13" ht="15" x14ac:dyDescent="0.2">
      <c r="A4" s="3"/>
      <c r="B4" s="3"/>
      <c r="C4" s="3"/>
      <c r="E4" s="68" t="s">
        <v>72</v>
      </c>
      <c r="F4" s="125" t="s">
        <v>73</v>
      </c>
      <c r="G4" s="127"/>
      <c r="H4" s="69"/>
      <c r="I4" s="69"/>
      <c r="J4" s="69"/>
      <c r="K4" s="69"/>
      <c r="L4" s="69"/>
      <c r="M4" s="69"/>
    </row>
    <row r="5" spans="1:13" ht="15" x14ac:dyDescent="0.2">
      <c r="A5" s="3"/>
      <c r="B5" s="3"/>
      <c r="C5" s="3"/>
      <c r="E5" s="70" t="s">
        <v>74</v>
      </c>
      <c r="F5" s="128" t="s">
        <v>75</v>
      </c>
      <c r="G5" s="129"/>
      <c r="H5" s="71">
        <v>503.44900000000001</v>
      </c>
      <c r="I5" s="72">
        <v>16477.983</v>
      </c>
      <c r="J5" s="72">
        <v>0</v>
      </c>
      <c r="K5" s="71">
        <v>57.651000000000003</v>
      </c>
      <c r="L5" s="71">
        <f>SUM(H5:K5)</f>
        <v>17039.083000000002</v>
      </c>
      <c r="M5" s="73" t="s">
        <v>76</v>
      </c>
    </row>
    <row r="6" spans="1:13" ht="25.5" x14ac:dyDescent="0.2">
      <c r="A6" s="3"/>
      <c r="B6" s="5" t="s">
        <v>57</v>
      </c>
      <c r="C6" s="18">
        <f>C26</f>
        <v>22864.750616400001</v>
      </c>
      <c r="E6" s="70" t="s">
        <v>77</v>
      </c>
      <c r="F6" s="128" t="s">
        <v>78</v>
      </c>
      <c r="G6" s="129"/>
      <c r="H6" s="72">
        <f>H5*1.2</f>
        <v>604.13879999999995</v>
      </c>
      <c r="I6" s="72">
        <f t="shared" ref="I6:K6" si="0">I5*1.2</f>
        <v>19773.579600000001</v>
      </c>
      <c r="J6" s="72">
        <f t="shared" si="0"/>
        <v>0</v>
      </c>
      <c r="K6" s="72">
        <f t="shared" si="0"/>
        <v>69.181200000000004</v>
      </c>
      <c r="L6" s="72">
        <f>SUM(H6:K6)</f>
        <v>20446.899600000001</v>
      </c>
      <c r="M6" s="73" t="s">
        <v>76</v>
      </c>
    </row>
    <row r="7" spans="1:13" ht="15" x14ac:dyDescent="0.2">
      <c r="A7" s="3"/>
      <c r="B7" s="3"/>
      <c r="C7" s="3"/>
      <c r="E7" s="68" t="s">
        <v>94</v>
      </c>
      <c r="F7" s="125" t="s">
        <v>79</v>
      </c>
      <c r="G7" s="126"/>
      <c r="H7" s="126"/>
      <c r="I7" s="127"/>
      <c r="J7" s="69"/>
      <c r="K7" s="69"/>
      <c r="L7" s="69"/>
      <c r="M7" s="74"/>
    </row>
    <row r="8" spans="1:13" ht="15" x14ac:dyDescent="0.2">
      <c r="A8" s="4"/>
      <c r="B8" s="4"/>
      <c r="C8" s="4"/>
      <c r="E8" s="70" t="s">
        <v>95</v>
      </c>
      <c r="F8" s="128" t="s">
        <v>80</v>
      </c>
      <c r="G8" s="129"/>
      <c r="H8" s="71">
        <v>0</v>
      </c>
      <c r="I8" s="71">
        <v>5035.25</v>
      </c>
      <c r="J8" s="71">
        <v>0</v>
      </c>
      <c r="K8" s="71">
        <v>0</v>
      </c>
      <c r="L8" s="120">
        <f>SUM(H8:K8)</f>
        <v>5035.25</v>
      </c>
      <c r="M8" s="73" t="s">
        <v>76</v>
      </c>
    </row>
    <row r="9" spans="1:13" ht="15" x14ac:dyDescent="0.2">
      <c r="A9" s="3"/>
      <c r="B9" s="3"/>
      <c r="C9" s="3"/>
      <c r="E9" s="70" t="s">
        <v>96</v>
      </c>
      <c r="F9" s="128" t="s">
        <v>81</v>
      </c>
      <c r="G9" s="129"/>
      <c r="H9" s="71">
        <v>503.44900000000001</v>
      </c>
      <c r="I9" s="71">
        <v>11442.733</v>
      </c>
      <c r="J9" s="71">
        <v>0</v>
      </c>
      <c r="K9" s="71">
        <v>57.651000000000003</v>
      </c>
      <c r="L9" s="120">
        <f>SUM(H9:K9)</f>
        <v>12003.833000000001</v>
      </c>
      <c r="M9" s="73" t="s">
        <v>76</v>
      </c>
    </row>
    <row r="10" spans="1:13" ht="15" x14ac:dyDescent="0.2">
      <c r="A10" s="3"/>
      <c r="B10" s="6" t="s">
        <v>14</v>
      </c>
      <c r="C10" s="3"/>
      <c r="E10" s="70" t="s">
        <v>97</v>
      </c>
      <c r="F10" s="128" t="s">
        <v>82</v>
      </c>
      <c r="G10" s="129"/>
      <c r="H10" s="71"/>
      <c r="I10" s="71"/>
      <c r="J10" s="71"/>
      <c r="K10" s="71"/>
      <c r="L10" s="120">
        <f t="shared" ref="L10:L12" si="1">SUM(H10:K10)</f>
        <v>0</v>
      </c>
      <c r="M10" s="73" t="s">
        <v>76</v>
      </c>
    </row>
    <row r="11" spans="1:13" ht="15" x14ac:dyDescent="0.2">
      <c r="A11" s="3"/>
      <c r="B11" s="3"/>
      <c r="C11" s="3"/>
      <c r="E11" s="70" t="s">
        <v>98</v>
      </c>
      <c r="F11" s="128" t="s">
        <v>83</v>
      </c>
      <c r="G11" s="129"/>
      <c r="H11" s="71"/>
      <c r="I11" s="71"/>
      <c r="J11" s="71"/>
      <c r="K11" s="71"/>
      <c r="L11" s="120">
        <f t="shared" si="1"/>
        <v>0</v>
      </c>
      <c r="M11" s="73" t="s">
        <v>76</v>
      </c>
    </row>
    <row r="12" spans="1:13" ht="15.75" x14ac:dyDescent="0.2">
      <c r="A12" s="7"/>
      <c r="B12" s="145" t="s">
        <v>3</v>
      </c>
      <c r="C12" s="145"/>
      <c r="E12" s="70" t="s">
        <v>99</v>
      </c>
      <c r="F12" s="128" t="s">
        <v>84</v>
      </c>
      <c r="G12" s="129"/>
      <c r="H12" s="71"/>
      <c r="I12" s="71"/>
      <c r="J12" s="71"/>
      <c r="K12" s="71"/>
      <c r="L12" s="120">
        <f t="shared" si="1"/>
        <v>0</v>
      </c>
      <c r="M12" s="73" t="s">
        <v>76</v>
      </c>
    </row>
    <row r="13" spans="1:13" ht="15" x14ac:dyDescent="0.2">
      <c r="A13" s="3"/>
      <c r="B13" s="3"/>
      <c r="C13" s="3"/>
      <c r="E13" s="70"/>
      <c r="F13" s="130" t="s">
        <v>85</v>
      </c>
      <c r="G13" s="131"/>
      <c r="H13" s="75">
        <f>SUM(H8:H12)</f>
        <v>503.44900000000001</v>
      </c>
      <c r="I13" s="75">
        <f>SUM(I8:I12)</f>
        <v>16477.983</v>
      </c>
      <c r="J13" s="75">
        <f>SUM(J8:J12)</f>
        <v>0</v>
      </c>
      <c r="K13" s="75">
        <f>SUM(K8:K12)</f>
        <v>57.651000000000003</v>
      </c>
      <c r="L13" s="75">
        <f>SUM(L8:L12)</f>
        <v>17039.082999999999</v>
      </c>
      <c r="M13" s="73" t="s">
        <v>76</v>
      </c>
    </row>
    <row r="14" spans="1:13" ht="51" customHeight="1" x14ac:dyDescent="0.2">
      <c r="A14" s="3"/>
      <c r="B14" s="191" t="s">
        <v>112</v>
      </c>
      <c r="C14" s="191"/>
      <c r="E14" s="68" t="s">
        <v>100</v>
      </c>
      <c r="F14" s="125" t="s">
        <v>86</v>
      </c>
      <c r="G14" s="126"/>
      <c r="H14" s="126"/>
      <c r="I14" s="126"/>
      <c r="J14" s="127"/>
      <c r="K14" s="69"/>
      <c r="L14" s="69"/>
      <c r="M14" s="74"/>
    </row>
    <row r="15" spans="1:13" ht="15" x14ac:dyDescent="0.2">
      <c r="A15" s="4"/>
      <c r="B15" s="144" t="s">
        <v>1</v>
      </c>
      <c r="C15" s="144"/>
      <c r="E15" s="70" t="s">
        <v>101</v>
      </c>
      <c r="F15" s="123" t="s">
        <v>80</v>
      </c>
      <c r="G15" s="123"/>
      <c r="H15" s="121">
        <f>H8*$M$15/100</f>
        <v>0</v>
      </c>
      <c r="I15" s="121">
        <f t="shared" ref="I15:L15" si="2">I8*$M$15/100</f>
        <v>5427.9994999999999</v>
      </c>
      <c r="J15" s="121">
        <f t="shared" si="2"/>
        <v>0</v>
      </c>
      <c r="K15" s="121">
        <f t="shared" si="2"/>
        <v>0</v>
      </c>
      <c r="L15" s="121">
        <f t="shared" si="2"/>
        <v>5427.9994999999999</v>
      </c>
      <c r="M15" s="76">
        <v>107.8</v>
      </c>
    </row>
    <row r="16" spans="1:13" ht="15" x14ac:dyDescent="0.2">
      <c r="A16" s="3"/>
      <c r="B16" s="3"/>
      <c r="C16" s="3"/>
      <c r="E16" s="70" t="s">
        <v>102</v>
      </c>
      <c r="F16" s="123" t="s">
        <v>81</v>
      </c>
      <c r="G16" s="123"/>
      <c r="H16" s="121">
        <f>H9*$M$15/100*$M$16/100</f>
        <v>571.48207716600007</v>
      </c>
      <c r="I16" s="121">
        <f t="shared" ref="I16:L16" si="3">I9*$M$15/100*$M$16/100</f>
        <v>12989.035281221997</v>
      </c>
      <c r="J16" s="121">
        <f t="shared" si="3"/>
        <v>0</v>
      </c>
      <c r="K16" s="121">
        <f t="shared" si="3"/>
        <v>65.441610233999995</v>
      </c>
      <c r="L16" s="121">
        <f t="shared" si="3"/>
        <v>13625.958968622001</v>
      </c>
      <c r="M16" s="76">
        <v>105.3</v>
      </c>
    </row>
    <row r="17" spans="1:13" ht="15" x14ac:dyDescent="0.2">
      <c r="A17" s="3"/>
      <c r="B17" s="3"/>
      <c r="C17" s="3"/>
      <c r="E17" s="70" t="s">
        <v>103</v>
      </c>
      <c r="F17" s="123" t="s">
        <v>82</v>
      </c>
      <c r="G17" s="123"/>
      <c r="H17" s="121">
        <f>H10*$M$15/100*$M$16/100*$M$17/100</f>
        <v>0</v>
      </c>
      <c r="I17" s="121">
        <f t="shared" ref="I17:L17" si="4">I10*$M$15/100*$M$16/100*$M$17/100</f>
        <v>0</v>
      </c>
      <c r="J17" s="121">
        <f t="shared" si="4"/>
        <v>0</v>
      </c>
      <c r="K17" s="121">
        <f t="shared" si="4"/>
        <v>0</v>
      </c>
      <c r="L17" s="121">
        <f t="shared" si="4"/>
        <v>0</v>
      </c>
      <c r="M17" s="76">
        <v>104.4</v>
      </c>
    </row>
    <row r="18" spans="1:13" ht="28.5" x14ac:dyDescent="0.2">
      <c r="A18" s="8" t="s">
        <v>2</v>
      </c>
      <c r="B18" s="11" t="s">
        <v>4</v>
      </c>
      <c r="C18" s="14" t="s">
        <v>5</v>
      </c>
      <c r="E18" s="70" t="s">
        <v>104</v>
      </c>
      <c r="F18" s="123" t="s">
        <v>83</v>
      </c>
      <c r="G18" s="123"/>
      <c r="H18" s="121">
        <f>H11*$M$15/100*$M$16/100*$M$17/100*$M$18/100</f>
        <v>0</v>
      </c>
      <c r="I18" s="121">
        <f t="shared" ref="I18:L18" si="5">I11*$M$15/100*$M$16/100*$M$17/100*$M$18/100</f>
        <v>0</v>
      </c>
      <c r="J18" s="121">
        <f t="shared" si="5"/>
        <v>0</v>
      </c>
      <c r="K18" s="121">
        <f t="shared" si="5"/>
        <v>0</v>
      </c>
      <c r="L18" s="121">
        <f t="shared" si="5"/>
        <v>0</v>
      </c>
      <c r="M18" s="76">
        <v>104.4</v>
      </c>
    </row>
    <row r="19" spans="1:13" ht="15" x14ac:dyDescent="0.2">
      <c r="A19" s="8">
        <v>1</v>
      </c>
      <c r="B19" s="11">
        <v>2</v>
      </c>
      <c r="C19" s="15">
        <v>3</v>
      </c>
      <c r="E19" s="70" t="s">
        <v>105</v>
      </c>
      <c r="F19" s="123" t="s">
        <v>84</v>
      </c>
      <c r="G19" s="123"/>
      <c r="H19" s="121">
        <f>H12*$M$15/100*$M$16/100*$M$17/100*$M$18/100*$M$19/100</f>
        <v>0</v>
      </c>
      <c r="I19" s="121">
        <f t="shared" ref="I19:L19" si="6">I12*$M$15/100*$M$16/100*$M$17/100*$M$18/100*$M$19/100</f>
        <v>0</v>
      </c>
      <c r="J19" s="121">
        <f t="shared" si="6"/>
        <v>0</v>
      </c>
      <c r="K19" s="121">
        <f t="shared" si="6"/>
        <v>0</v>
      </c>
      <c r="L19" s="121">
        <f t="shared" si="6"/>
        <v>0</v>
      </c>
      <c r="M19" s="76">
        <v>104.4</v>
      </c>
    </row>
    <row r="20" spans="1:13" ht="15" x14ac:dyDescent="0.2">
      <c r="A20" s="9">
        <v>1</v>
      </c>
      <c r="B20" s="13" t="s">
        <v>6</v>
      </c>
      <c r="C20" s="16">
        <v>17039.082999999999</v>
      </c>
      <c r="E20" s="77"/>
      <c r="F20" s="124" t="s">
        <v>85</v>
      </c>
      <c r="G20" s="124"/>
      <c r="H20" s="75">
        <f>SUM(H15:H19)</f>
        <v>571.48207716600007</v>
      </c>
      <c r="I20" s="75">
        <f t="shared" ref="I20:K20" si="7">SUM(I15:I19)</f>
        <v>18417.034781221999</v>
      </c>
      <c r="J20" s="75">
        <f t="shared" si="7"/>
        <v>0</v>
      </c>
      <c r="K20" s="75">
        <f t="shared" si="7"/>
        <v>65.441610233999995</v>
      </c>
      <c r="L20" s="75">
        <f>SUM(L15:L19)</f>
        <v>19053.958468622001</v>
      </c>
      <c r="M20" s="78"/>
    </row>
    <row r="21" spans="1:13" ht="15" x14ac:dyDescent="0.2">
      <c r="A21" s="9">
        <v>1.1000000000000001</v>
      </c>
      <c r="B21" s="13" t="s">
        <v>7</v>
      </c>
      <c r="C21" s="16">
        <v>16477.983</v>
      </c>
      <c r="E21" s="68" t="s">
        <v>106</v>
      </c>
      <c r="F21" s="125" t="s">
        <v>89</v>
      </c>
      <c r="G21" s="126"/>
      <c r="H21" s="126"/>
      <c r="I21" s="126"/>
      <c r="J21" s="127"/>
      <c r="K21" s="72"/>
      <c r="L21" s="72"/>
      <c r="M21" s="78"/>
    </row>
    <row r="22" spans="1:13" ht="15" x14ac:dyDescent="0.2">
      <c r="A22" s="9">
        <v>1.2</v>
      </c>
      <c r="B22" s="13" t="s">
        <v>8</v>
      </c>
      <c r="C22" s="16">
        <v>0</v>
      </c>
      <c r="E22" s="70" t="s">
        <v>107</v>
      </c>
      <c r="F22" s="123" t="s">
        <v>80</v>
      </c>
      <c r="G22" s="123"/>
      <c r="H22" s="72">
        <f>H8*$M$22/100*1.2</f>
        <v>0</v>
      </c>
      <c r="I22" s="72">
        <f t="shared" ref="I22:K22" si="8">I8*$M$22/100*1.2</f>
        <v>6513.5994000000001</v>
      </c>
      <c r="J22" s="72">
        <f t="shared" si="8"/>
        <v>0</v>
      </c>
      <c r="K22" s="72">
        <f t="shared" si="8"/>
        <v>0</v>
      </c>
      <c r="L22" s="72">
        <f>SUM(H22:K22)</f>
        <v>6513.5994000000001</v>
      </c>
      <c r="M22" s="76">
        <v>107.8</v>
      </c>
    </row>
    <row r="23" spans="1:13" ht="15" x14ac:dyDescent="0.2">
      <c r="A23" s="9">
        <v>1.3</v>
      </c>
      <c r="B23" s="13" t="s">
        <v>9</v>
      </c>
      <c r="C23" s="16">
        <v>561.1</v>
      </c>
      <c r="E23" s="70" t="s">
        <v>108</v>
      </c>
      <c r="F23" s="123" t="s">
        <v>81</v>
      </c>
      <c r="G23" s="123"/>
      <c r="H23" s="72">
        <f>H9*$M$22/100*$M$23/100*1.2</f>
        <v>685.77849259920004</v>
      </c>
      <c r="I23" s="72">
        <f t="shared" ref="I23:K23" si="9">I9*$M$22/100*$M$23/100*1.2</f>
        <v>15586.842337466396</v>
      </c>
      <c r="J23" s="72">
        <f t="shared" si="9"/>
        <v>0</v>
      </c>
      <c r="K23" s="72">
        <f t="shared" si="9"/>
        <v>78.529932280799997</v>
      </c>
      <c r="L23" s="72">
        <f t="shared" ref="L23:L26" si="10">SUM(H23:K23)</f>
        <v>16351.150762346397</v>
      </c>
      <c r="M23" s="76">
        <v>105.3</v>
      </c>
    </row>
    <row r="24" spans="1:13" ht="15" x14ac:dyDescent="0.2">
      <c r="A24" s="9">
        <v>2</v>
      </c>
      <c r="B24" s="13" t="s">
        <v>10</v>
      </c>
      <c r="C24" s="16">
        <v>20446.900000000001</v>
      </c>
      <c r="E24" s="70" t="s">
        <v>109</v>
      </c>
      <c r="F24" s="123" t="s">
        <v>82</v>
      </c>
      <c r="G24" s="123"/>
      <c r="H24" s="72">
        <f>H10*$M$22/100*$M$23/100*$M$24/100*1.2</f>
        <v>0</v>
      </c>
      <c r="I24" s="72">
        <f t="shared" ref="I24:K24" si="11">I10*$M$22/100*$M$23/100*$M$24/100*1.2</f>
        <v>0</v>
      </c>
      <c r="J24" s="72">
        <f t="shared" si="11"/>
        <v>0</v>
      </c>
      <c r="K24" s="72">
        <f t="shared" si="11"/>
        <v>0</v>
      </c>
      <c r="L24" s="72">
        <f t="shared" si="10"/>
        <v>0</v>
      </c>
      <c r="M24" s="76">
        <v>104.4</v>
      </c>
    </row>
    <row r="25" spans="1:13" ht="15" x14ac:dyDescent="0.2">
      <c r="A25" s="9">
        <v>2.1</v>
      </c>
      <c r="B25" s="13" t="s">
        <v>11</v>
      </c>
      <c r="C25" s="16">
        <v>3407.817</v>
      </c>
      <c r="E25" s="70" t="s">
        <v>110</v>
      </c>
      <c r="F25" s="123" t="s">
        <v>83</v>
      </c>
      <c r="G25" s="123"/>
      <c r="H25" s="72">
        <f>H11*$M$22/100*$M$23/100*$M$24/100*$M$25/100*1.2</f>
        <v>0</v>
      </c>
      <c r="I25" s="72">
        <f t="shared" ref="I25:K25" si="12">I11*$M$22/100*$M$23/100*$M$24/100*$M$25/100*1.2</f>
        <v>0</v>
      </c>
      <c r="J25" s="72">
        <f t="shared" si="12"/>
        <v>0</v>
      </c>
      <c r="K25" s="72">
        <f t="shared" si="12"/>
        <v>0</v>
      </c>
      <c r="L25" s="72">
        <f t="shared" si="10"/>
        <v>0</v>
      </c>
      <c r="M25" s="76">
        <v>104.4</v>
      </c>
    </row>
    <row r="26" spans="1:13" ht="24" x14ac:dyDescent="0.2">
      <c r="A26" s="9">
        <v>3</v>
      </c>
      <c r="B26" s="13" t="s">
        <v>12</v>
      </c>
      <c r="C26" s="16">
        <v>22864.750616400001</v>
      </c>
      <c r="D26" s="20">
        <f>C26/1.2</f>
        <v>19053.958847000002</v>
      </c>
      <c r="E26" s="70" t="s">
        <v>111</v>
      </c>
      <c r="F26" s="123" t="s">
        <v>84</v>
      </c>
      <c r="G26" s="123"/>
      <c r="H26" s="72">
        <f>H12*$M$22/100*$M$23/100*$M$24/100*$M$25/100*$M$26/100*1.2</f>
        <v>0</v>
      </c>
      <c r="I26" s="72">
        <f t="shared" ref="I26:K26" si="13">I12*$M$22/100*$M$23/100*$M$24/100*$M$25/100*$M$26/100*1.2</f>
        <v>0</v>
      </c>
      <c r="J26" s="72">
        <f t="shared" si="13"/>
        <v>0</v>
      </c>
      <c r="K26" s="72">
        <f t="shared" si="13"/>
        <v>0</v>
      </c>
      <c r="L26" s="72">
        <f t="shared" si="10"/>
        <v>0</v>
      </c>
      <c r="M26" s="76">
        <v>104.4</v>
      </c>
    </row>
    <row r="27" spans="1:13" ht="15" x14ac:dyDescent="0.25">
      <c r="A27" s="3"/>
      <c r="C27" s="3"/>
      <c r="D27" s="21"/>
      <c r="E27" s="70"/>
      <c r="F27" s="124" t="s">
        <v>85</v>
      </c>
      <c r="G27" s="124"/>
      <c r="H27" s="75">
        <f>SUM(H22:H26)</f>
        <v>685.77849259920004</v>
      </c>
      <c r="I27" s="75">
        <f t="shared" ref="I27:K27" si="14">SUM(I22:I26)</f>
        <v>22100.441737466397</v>
      </c>
      <c r="J27" s="75">
        <f t="shared" si="14"/>
        <v>0</v>
      </c>
      <c r="K27" s="75">
        <f t="shared" si="14"/>
        <v>78.529932280799997</v>
      </c>
      <c r="L27" s="75">
        <f>SUM(L22:L26)</f>
        <v>22864.750162346398</v>
      </c>
      <c r="M27" s="78"/>
    </row>
    <row r="28" spans="1:13" ht="25.5" customHeight="1" x14ac:dyDescent="0.25">
      <c r="A28" s="143" t="s">
        <v>13</v>
      </c>
      <c r="B28" s="143"/>
      <c r="C28" s="143"/>
      <c r="D28" s="21"/>
      <c r="E28" s="79" t="s">
        <v>87</v>
      </c>
      <c r="F28" s="122" t="s">
        <v>90</v>
      </c>
      <c r="G28" s="122"/>
      <c r="H28" s="80">
        <f>H20</f>
        <v>571.48207716600007</v>
      </c>
      <c r="I28" s="80">
        <f t="shared" ref="I28" si="15">I20</f>
        <v>18417.034781221999</v>
      </c>
      <c r="J28" s="80">
        <f>J20</f>
        <v>0</v>
      </c>
      <c r="K28" s="80">
        <f>K20</f>
        <v>65.441610233999995</v>
      </c>
      <c r="L28" s="80">
        <f>L20</f>
        <v>19053.958468622001</v>
      </c>
      <c r="M28" s="73" t="s">
        <v>76</v>
      </c>
    </row>
    <row r="29" spans="1:13" ht="15" x14ac:dyDescent="0.2">
      <c r="D29" s="22"/>
      <c r="E29" s="79" t="s">
        <v>88</v>
      </c>
      <c r="F29" s="122" t="s">
        <v>91</v>
      </c>
      <c r="G29" s="122"/>
      <c r="H29" s="80">
        <f>H27</f>
        <v>685.77849259920004</v>
      </c>
      <c r="I29" s="80">
        <f t="shared" ref="I29:K29" si="16">I27</f>
        <v>22100.441737466397</v>
      </c>
      <c r="J29" s="80">
        <f t="shared" si="16"/>
        <v>0</v>
      </c>
      <c r="K29" s="80">
        <f t="shared" si="16"/>
        <v>78.529932280799997</v>
      </c>
      <c r="L29" s="80">
        <f>SUM(H29:K29)</f>
        <v>22864.750162346398</v>
      </c>
      <c r="M29" s="73" t="s">
        <v>76</v>
      </c>
    </row>
    <row r="30" spans="1:13" x14ac:dyDescent="0.2">
      <c r="D30" s="22"/>
    </row>
    <row r="31" spans="1:13" ht="15" customHeight="1" x14ac:dyDescent="0.2">
      <c r="D31" s="22"/>
    </row>
    <row r="32" spans="1:13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A28:C28"/>
    <mergeCell ref="B15:C15"/>
    <mergeCell ref="B12:C12"/>
    <mergeCell ref="B14:C14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8:G8"/>
    <mergeCell ref="F9:G9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9:G29"/>
    <mergeCell ref="F24:G24"/>
    <mergeCell ref="F25:G25"/>
    <mergeCell ref="F26:G26"/>
    <mergeCell ref="F27:G27"/>
    <mergeCell ref="F28:G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DFBA5-6B58-434F-B786-90E70B4267CB}">
  <sheetPr>
    <pageSetUpPr fitToPage="1"/>
  </sheetPr>
  <dimension ref="A1:W43"/>
  <sheetViews>
    <sheetView topLeftCell="A10" workbookViewId="0">
      <selection activeCell="B15" sqref="B15:G15"/>
    </sheetView>
  </sheetViews>
  <sheetFormatPr defaultColWidth="9.140625" defaultRowHeight="11.25" customHeight="1" x14ac:dyDescent="0.2"/>
  <cols>
    <col min="1" max="1" width="6.7109375" style="88" customWidth="1"/>
    <col min="2" max="2" width="20.140625" style="88" customWidth="1"/>
    <col min="3" max="3" width="32.7109375" style="114" customWidth="1"/>
    <col min="4" max="8" width="14" style="114" customWidth="1"/>
    <col min="9" max="9" width="9.140625" style="114"/>
    <col min="10" max="14" width="88.7109375" style="115" hidden="1" customWidth="1"/>
    <col min="15" max="20" width="108.85546875" style="115" hidden="1" customWidth="1"/>
    <col min="21" max="21" width="129.5703125" style="115" hidden="1" customWidth="1"/>
    <col min="22" max="23" width="52.85546875" style="115" hidden="1" customWidth="1"/>
    <col min="24" max="16384" width="9.140625" style="114"/>
  </cols>
  <sheetData>
    <row r="1" spans="1:20" s="81" customFormat="1" ht="15" x14ac:dyDescent="0.25">
      <c r="H1" s="82" t="s">
        <v>43</v>
      </c>
    </row>
    <row r="2" spans="1:20" s="81" customFormat="1" ht="15" x14ac:dyDescent="0.25">
      <c r="A2" s="83"/>
      <c r="B2" s="83"/>
      <c r="C2" s="84"/>
      <c r="D2" s="84"/>
      <c r="E2" s="84"/>
      <c r="F2" s="84"/>
      <c r="G2" s="84"/>
      <c r="H2" s="82"/>
    </row>
    <row r="3" spans="1:20" s="81" customFormat="1" ht="15" x14ac:dyDescent="0.25">
      <c r="A3" s="83"/>
      <c r="B3" s="83"/>
      <c r="C3" s="84"/>
      <c r="D3" s="84"/>
      <c r="E3" s="84"/>
      <c r="F3" s="84"/>
      <c r="G3" s="84"/>
      <c r="H3" s="82"/>
    </row>
    <row r="4" spans="1:20" s="81" customFormat="1" ht="15" x14ac:dyDescent="0.25">
      <c r="A4" s="83"/>
      <c r="B4" s="83" t="s">
        <v>0</v>
      </c>
      <c r="C4" s="147" t="s">
        <v>42</v>
      </c>
      <c r="D4" s="147"/>
      <c r="E4" s="147"/>
      <c r="F4" s="147"/>
      <c r="G4" s="147"/>
      <c r="H4" s="84"/>
      <c r="J4" s="85" t="s">
        <v>42</v>
      </c>
      <c r="K4" s="85" t="s">
        <v>38</v>
      </c>
      <c r="L4" s="85" t="s">
        <v>38</v>
      </c>
      <c r="M4" s="85" t="s">
        <v>38</v>
      </c>
      <c r="N4" s="85" t="s">
        <v>38</v>
      </c>
    </row>
    <row r="5" spans="1:20" s="81" customFormat="1" ht="10.5" customHeight="1" x14ac:dyDescent="0.25">
      <c r="A5" s="83"/>
      <c r="B5" s="83"/>
      <c r="C5" s="148" t="s">
        <v>41</v>
      </c>
      <c r="D5" s="148"/>
      <c r="E5" s="148"/>
      <c r="F5" s="148"/>
      <c r="G5" s="148"/>
      <c r="H5" s="84"/>
    </row>
    <row r="6" spans="1:20" s="81" customFormat="1" ht="17.25" customHeight="1" x14ac:dyDescent="0.25">
      <c r="A6" s="83"/>
      <c r="B6" s="84" t="s">
        <v>40</v>
      </c>
      <c r="C6" s="86"/>
      <c r="D6" s="86"/>
      <c r="E6" s="86"/>
      <c r="F6" s="86"/>
      <c r="G6" s="86"/>
      <c r="H6" s="84"/>
    </row>
    <row r="7" spans="1:20" s="81" customFormat="1" ht="17.25" customHeight="1" x14ac:dyDescent="0.25">
      <c r="A7" s="83"/>
      <c r="B7" s="83"/>
      <c r="C7" s="86"/>
      <c r="D7" s="86"/>
      <c r="E7" s="86"/>
      <c r="F7" s="86"/>
      <c r="G7" s="86"/>
      <c r="H7" s="84"/>
    </row>
    <row r="8" spans="1:20" s="81" customFormat="1" ht="17.25" customHeight="1" x14ac:dyDescent="0.25">
      <c r="A8" s="83"/>
      <c r="B8" s="87" t="s">
        <v>92</v>
      </c>
      <c r="C8" s="86"/>
      <c r="D8" s="86"/>
      <c r="E8" s="86"/>
      <c r="F8" s="86"/>
      <c r="G8" s="86"/>
      <c r="H8" s="84"/>
    </row>
    <row r="9" spans="1:20" s="81" customFormat="1" ht="17.25" customHeight="1" x14ac:dyDescent="0.25">
      <c r="A9" s="83"/>
      <c r="B9" s="88" t="s">
        <v>50</v>
      </c>
      <c r="D9" s="82"/>
      <c r="E9" s="86"/>
      <c r="F9" s="86"/>
      <c r="G9" s="86"/>
      <c r="H9" s="84"/>
    </row>
    <row r="10" spans="1:20" s="81" customFormat="1" ht="17.25" customHeight="1" x14ac:dyDescent="0.25">
      <c r="A10" s="83"/>
      <c r="B10" s="83"/>
      <c r="C10" s="149"/>
      <c r="D10" s="149"/>
      <c r="E10" s="149"/>
      <c r="F10" s="149"/>
      <c r="G10" s="149"/>
      <c r="H10" s="84"/>
    </row>
    <row r="11" spans="1:20" s="81" customFormat="1" ht="11.25" customHeight="1" x14ac:dyDescent="0.25">
      <c r="A11" s="89"/>
      <c r="B11" s="89"/>
      <c r="C11" s="148" t="s">
        <v>39</v>
      </c>
      <c r="D11" s="148"/>
      <c r="E11" s="148"/>
      <c r="F11" s="148"/>
      <c r="G11" s="148"/>
      <c r="H11" s="90"/>
    </row>
    <row r="12" spans="1:20" s="81" customFormat="1" ht="11.25" customHeight="1" x14ac:dyDescent="0.25">
      <c r="A12" s="89"/>
      <c r="B12" s="89"/>
      <c r="C12" s="86"/>
      <c r="D12" s="86"/>
      <c r="E12" s="86"/>
      <c r="F12" s="86"/>
      <c r="G12" s="86"/>
      <c r="H12" s="90"/>
    </row>
    <row r="13" spans="1:20" s="81" customFormat="1" ht="18" x14ac:dyDescent="0.25">
      <c r="A13" s="89"/>
      <c r="B13" s="150" t="s">
        <v>51</v>
      </c>
      <c r="C13" s="150"/>
      <c r="D13" s="150"/>
      <c r="E13" s="150"/>
      <c r="F13" s="150"/>
      <c r="G13" s="150"/>
      <c r="H13" s="90"/>
    </row>
    <row r="14" spans="1:20" s="81" customFormat="1" ht="11.25" customHeight="1" x14ac:dyDescent="0.25">
      <c r="A14" s="89"/>
      <c r="B14" s="89"/>
      <c r="C14" s="86"/>
      <c r="D14" s="86"/>
      <c r="E14" s="86"/>
      <c r="F14" s="86"/>
      <c r="G14" s="86"/>
      <c r="H14" s="90"/>
    </row>
    <row r="15" spans="1:20" s="81" customFormat="1" ht="23.25" x14ac:dyDescent="0.25">
      <c r="A15" s="91"/>
      <c r="B15" s="146" t="s">
        <v>113</v>
      </c>
      <c r="C15" s="146"/>
      <c r="D15" s="146"/>
      <c r="E15" s="146"/>
      <c r="F15" s="146"/>
      <c r="G15" s="146"/>
      <c r="H15" s="85"/>
      <c r="O15" s="85" t="s">
        <v>52</v>
      </c>
      <c r="P15" s="85" t="s">
        <v>38</v>
      </c>
      <c r="Q15" s="85" t="s">
        <v>38</v>
      </c>
      <c r="R15" s="85" t="s">
        <v>38</v>
      </c>
      <c r="S15" s="85" t="s">
        <v>38</v>
      </c>
      <c r="T15" s="85" t="s">
        <v>38</v>
      </c>
    </row>
    <row r="16" spans="1:20" s="81" customFormat="1" ht="13.5" customHeight="1" x14ac:dyDescent="0.25">
      <c r="A16" s="92"/>
      <c r="B16" s="151" t="s">
        <v>1</v>
      </c>
      <c r="C16" s="151"/>
      <c r="D16" s="151"/>
      <c r="E16" s="151"/>
      <c r="F16" s="151"/>
      <c r="G16" s="151"/>
      <c r="H16" s="93"/>
    </row>
    <row r="17" spans="1:23" s="81" customFormat="1" ht="9.75" customHeight="1" x14ac:dyDescent="0.25">
      <c r="A17" s="83"/>
      <c r="B17" s="83"/>
      <c r="C17" s="84"/>
      <c r="D17" s="94"/>
      <c r="E17" s="94"/>
      <c r="F17" s="94"/>
      <c r="G17" s="95"/>
      <c r="H17" s="95"/>
    </row>
    <row r="18" spans="1:23" s="81" customFormat="1" ht="15" x14ac:dyDescent="0.25">
      <c r="A18" s="96"/>
      <c r="B18" s="152" t="s">
        <v>45</v>
      </c>
      <c r="C18" s="152"/>
      <c r="D18" s="152"/>
      <c r="E18" s="152"/>
      <c r="F18" s="152"/>
      <c r="G18" s="152"/>
      <c r="H18" s="86"/>
    </row>
    <row r="19" spans="1:23" s="81" customFormat="1" ht="9.75" customHeight="1" x14ac:dyDescent="0.25">
      <c r="A19" s="83"/>
      <c r="B19" s="83"/>
      <c r="C19" s="84"/>
      <c r="D19" s="86"/>
      <c r="E19" s="86"/>
      <c r="F19" s="86"/>
      <c r="G19" s="86"/>
      <c r="H19" s="86"/>
    </row>
    <row r="20" spans="1:23" s="81" customFormat="1" ht="16.5" customHeight="1" x14ac:dyDescent="0.25">
      <c r="A20" s="153" t="s">
        <v>2</v>
      </c>
      <c r="B20" s="153" t="s">
        <v>37</v>
      </c>
      <c r="C20" s="156" t="s">
        <v>36</v>
      </c>
      <c r="D20" s="159" t="s">
        <v>53</v>
      </c>
      <c r="E20" s="159"/>
      <c r="F20" s="159"/>
      <c r="G20" s="159"/>
      <c r="H20" s="159" t="s">
        <v>54</v>
      </c>
    </row>
    <row r="21" spans="1:23" s="81" customFormat="1" ht="50.25" customHeight="1" x14ac:dyDescent="0.25">
      <c r="A21" s="154"/>
      <c r="B21" s="154"/>
      <c r="C21" s="157"/>
      <c r="D21" s="156" t="s">
        <v>35</v>
      </c>
      <c r="E21" s="156" t="s">
        <v>34</v>
      </c>
      <c r="F21" s="156" t="s">
        <v>33</v>
      </c>
      <c r="G21" s="163" t="s">
        <v>32</v>
      </c>
      <c r="H21" s="159"/>
    </row>
    <row r="22" spans="1:23" s="81" customFormat="1" ht="3.75" customHeight="1" x14ac:dyDescent="0.25">
      <c r="A22" s="155"/>
      <c r="B22" s="155"/>
      <c r="C22" s="158"/>
      <c r="D22" s="158"/>
      <c r="E22" s="158"/>
      <c r="F22" s="158"/>
      <c r="G22" s="164"/>
      <c r="H22" s="159"/>
    </row>
    <row r="23" spans="1:23" s="81" customFormat="1" ht="15" x14ac:dyDescent="0.25">
      <c r="A23" s="97">
        <v>1</v>
      </c>
      <c r="B23" s="97">
        <v>2</v>
      </c>
      <c r="C23" s="98">
        <v>3</v>
      </c>
      <c r="D23" s="98">
        <v>4</v>
      </c>
      <c r="E23" s="98">
        <v>5</v>
      </c>
      <c r="F23" s="98">
        <v>6</v>
      </c>
      <c r="G23" s="98">
        <v>7</v>
      </c>
      <c r="H23" s="98">
        <v>8</v>
      </c>
    </row>
    <row r="24" spans="1:23" s="81" customFormat="1" ht="15" x14ac:dyDescent="0.25">
      <c r="A24" s="160" t="s">
        <v>46</v>
      </c>
      <c r="B24" s="161"/>
      <c r="C24" s="161"/>
      <c r="D24" s="161"/>
      <c r="E24" s="161"/>
      <c r="F24" s="161"/>
      <c r="G24" s="161"/>
      <c r="H24" s="162"/>
      <c r="U24" s="99" t="s">
        <v>46</v>
      </c>
    </row>
    <row r="25" spans="1:23" s="81" customFormat="1" ht="15" x14ac:dyDescent="0.25">
      <c r="A25" s="97" t="s">
        <v>31</v>
      </c>
      <c r="B25" s="100" t="s">
        <v>55</v>
      </c>
      <c r="C25" s="101" t="s">
        <v>56</v>
      </c>
      <c r="D25" s="102">
        <v>5631.643</v>
      </c>
      <c r="E25" s="103"/>
      <c r="F25" s="103"/>
      <c r="G25" s="103"/>
      <c r="H25" s="102">
        <v>5631.643</v>
      </c>
      <c r="U25" s="99"/>
    </row>
    <row r="26" spans="1:23" s="81" customFormat="1" ht="22.5" x14ac:dyDescent="0.25">
      <c r="A26" s="100"/>
      <c r="B26" s="100"/>
      <c r="C26" s="103" t="s">
        <v>93</v>
      </c>
      <c r="D26" s="104">
        <v>5035.25</v>
      </c>
      <c r="E26" s="103"/>
      <c r="F26" s="103"/>
      <c r="G26" s="103"/>
      <c r="H26" s="104">
        <v>5035.25</v>
      </c>
      <c r="U26" s="99"/>
    </row>
    <row r="27" spans="1:23" s="81" customFormat="1" ht="15" x14ac:dyDescent="0.25">
      <c r="A27" s="105"/>
      <c r="B27" s="165" t="s">
        <v>47</v>
      </c>
      <c r="C27" s="166"/>
      <c r="D27" s="106">
        <v>5035.25</v>
      </c>
      <c r="E27" s="107"/>
      <c r="F27" s="108"/>
      <c r="G27" s="108"/>
      <c r="H27" s="109">
        <v>5035.25</v>
      </c>
      <c r="U27" s="99"/>
      <c r="V27" s="110" t="s">
        <v>47</v>
      </c>
    </row>
    <row r="28" spans="1:23" s="81" customFormat="1" ht="15" x14ac:dyDescent="0.25">
      <c r="A28" s="160" t="s">
        <v>30</v>
      </c>
      <c r="B28" s="161"/>
      <c r="C28" s="161"/>
      <c r="D28" s="161"/>
      <c r="E28" s="161"/>
      <c r="F28" s="161"/>
      <c r="G28" s="161"/>
      <c r="H28" s="162"/>
      <c r="U28" s="99" t="s">
        <v>30</v>
      </c>
      <c r="V28" s="110"/>
    </row>
    <row r="29" spans="1:23" s="81" customFormat="1" ht="15" x14ac:dyDescent="0.25">
      <c r="A29" s="105"/>
      <c r="B29" s="167" t="s">
        <v>29</v>
      </c>
      <c r="C29" s="168"/>
      <c r="D29" s="106">
        <v>5035.25</v>
      </c>
      <c r="E29" s="107"/>
      <c r="F29" s="108"/>
      <c r="G29" s="108"/>
      <c r="H29" s="109">
        <v>5035.25</v>
      </c>
      <c r="U29" s="99"/>
      <c r="V29" s="110"/>
      <c r="W29" s="111" t="s">
        <v>29</v>
      </c>
    </row>
    <row r="30" spans="1:23" s="81" customFormat="1" ht="15" x14ac:dyDescent="0.25">
      <c r="A30" s="160" t="s">
        <v>28</v>
      </c>
      <c r="B30" s="161"/>
      <c r="C30" s="161"/>
      <c r="D30" s="161"/>
      <c r="E30" s="161"/>
      <c r="F30" s="161"/>
      <c r="G30" s="161"/>
      <c r="H30" s="162"/>
      <c r="U30" s="99" t="s">
        <v>28</v>
      </c>
      <c r="V30" s="110"/>
      <c r="W30" s="111"/>
    </row>
    <row r="31" spans="1:23" s="81" customFormat="1" ht="15" x14ac:dyDescent="0.25">
      <c r="A31" s="105"/>
      <c r="B31" s="167" t="s">
        <v>27</v>
      </c>
      <c r="C31" s="168"/>
      <c r="D31" s="106">
        <v>5035.25</v>
      </c>
      <c r="E31" s="107"/>
      <c r="F31" s="108"/>
      <c r="G31" s="108"/>
      <c r="H31" s="109">
        <v>5035.25</v>
      </c>
      <c r="U31" s="99"/>
      <c r="V31" s="110"/>
      <c r="W31" s="111" t="s">
        <v>27</v>
      </c>
    </row>
    <row r="32" spans="1:23" s="81" customFormat="1" ht="15" x14ac:dyDescent="0.25">
      <c r="A32" s="160" t="s">
        <v>26</v>
      </c>
      <c r="B32" s="161"/>
      <c r="C32" s="161"/>
      <c r="D32" s="161"/>
      <c r="E32" s="161"/>
      <c r="F32" s="161"/>
      <c r="G32" s="161"/>
      <c r="H32" s="162"/>
      <c r="U32" s="99" t="s">
        <v>26</v>
      </c>
      <c r="V32" s="110"/>
      <c r="W32" s="111"/>
    </row>
    <row r="33" spans="1:23" s="81" customFormat="1" ht="15" x14ac:dyDescent="0.25">
      <c r="A33" s="105"/>
      <c r="B33" s="165" t="s">
        <v>25</v>
      </c>
      <c r="C33" s="166"/>
      <c r="D33" s="107"/>
      <c r="E33" s="107"/>
      <c r="F33" s="108"/>
      <c r="G33" s="108"/>
      <c r="H33" s="108"/>
      <c r="U33" s="99"/>
      <c r="V33" s="110" t="s">
        <v>25</v>
      </c>
      <c r="W33" s="111"/>
    </row>
    <row r="34" spans="1:23" s="81" customFormat="1" ht="15" x14ac:dyDescent="0.25">
      <c r="A34" s="105"/>
      <c r="B34" s="167" t="s">
        <v>24</v>
      </c>
      <c r="C34" s="168"/>
      <c r="D34" s="106">
        <v>5035.25</v>
      </c>
      <c r="E34" s="107"/>
      <c r="F34" s="108"/>
      <c r="G34" s="108"/>
      <c r="H34" s="109">
        <v>5035.25</v>
      </c>
      <c r="U34" s="99"/>
      <c r="V34" s="110"/>
      <c r="W34" s="111" t="s">
        <v>24</v>
      </c>
    </row>
    <row r="35" spans="1:23" s="81" customFormat="1" ht="15" x14ac:dyDescent="0.25">
      <c r="A35" s="160" t="s">
        <v>48</v>
      </c>
      <c r="B35" s="161"/>
      <c r="C35" s="161"/>
      <c r="D35" s="161"/>
      <c r="E35" s="161"/>
      <c r="F35" s="161"/>
      <c r="G35" s="161"/>
      <c r="H35" s="162"/>
      <c r="U35" s="99" t="s">
        <v>48</v>
      </c>
      <c r="V35" s="110"/>
      <c r="W35" s="111"/>
    </row>
    <row r="36" spans="1:23" s="81" customFormat="1" ht="23.25" x14ac:dyDescent="0.25">
      <c r="A36" s="105"/>
      <c r="B36" s="165" t="s">
        <v>49</v>
      </c>
      <c r="C36" s="166"/>
      <c r="D36" s="107"/>
      <c r="E36" s="107"/>
      <c r="F36" s="108"/>
      <c r="G36" s="108"/>
      <c r="H36" s="108"/>
      <c r="U36" s="99"/>
      <c r="V36" s="110" t="s">
        <v>49</v>
      </c>
      <c r="W36" s="111"/>
    </row>
    <row r="37" spans="1:23" s="81" customFormat="1" ht="15" x14ac:dyDescent="0.25">
      <c r="A37" s="105"/>
      <c r="B37" s="167" t="s">
        <v>23</v>
      </c>
      <c r="C37" s="168"/>
      <c r="D37" s="106">
        <v>5035.25</v>
      </c>
      <c r="E37" s="107"/>
      <c r="F37" s="108"/>
      <c r="G37" s="108"/>
      <c r="H37" s="109">
        <v>5035.25</v>
      </c>
      <c r="U37" s="99"/>
      <c r="V37" s="110"/>
      <c r="W37" s="111" t="s">
        <v>23</v>
      </c>
    </row>
    <row r="38" spans="1:23" s="81" customFormat="1" ht="15" x14ac:dyDescent="0.25">
      <c r="A38" s="160" t="s">
        <v>22</v>
      </c>
      <c r="B38" s="161"/>
      <c r="C38" s="161"/>
      <c r="D38" s="161"/>
      <c r="E38" s="161"/>
      <c r="F38" s="161"/>
      <c r="G38" s="161"/>
      <c r="H38" s="162"/>
      <c r="U38" s="99" t="s">
        <v>22</v>
      </c>
      <c r="V38" s="110"/>
      <c r="W38" s="111"/>
    </row>
    <row r="39" spans="1:23" s="81" customFormat="1" ht="15" x14ac:dyDescent="0.25">
      <c r="A39" s="105"/>
      <c r="B39" s="167" t="s">
        <v>21</v>
      </c>
      <c r="C39" s="168"/>
      <c r="D39" s="106">
        <v>5035.25</v>
      </c>
      <c r="E39" s="107"/>
      <c r="F39" s="108"/>
      <c r="G39" s="108"/>
      <c r="H39" s="109">
        <v>5035.25</v>
      </c>
      <c r="U39" s="99"/>
      <c r="V39" s="110"/>
      <c r="W39" s="111" t="s">
        <v>21</v>
      </c>
    </row>
    <row r="40" spans="1:23" s="81" customFormat="1" ht="15" x14ac:dyDescent="0.25">
      <c r="A40" s="160" t="s">
        <v>20</v>
      </c>
      <c r="B40" s="161"/>
      <c r="C40" s="161"/>
      <c r="D40" s="161"/>
      <c r="E40" s="161"/>
      <c r="F40" s="161"/>
      <c r="G40" s="161"/>
      <c r="H40" s="162"/>
      <c r="U40" s="99" t="s">
        <v>20</v>
      </c>
      <c r="V40" s="110"/>
      <c r="W40" s="111"/>
    </row>
    <row r="41" spans="1:23" s="81" customFormat="1" ht="15" x14ac:dyDescent="0.25">
      <c r="A41" s="97" t="s">
        <v>31</v>
      </c>
      <c r="B41" s="100" t="s">
        <v>19</v>
      </c>
      <c r="C41" s="101" t="s">
        <v>18</v>
      </c>
      <c r="D41" s="104">
        <v>1007.05</v>
      </c>
      <c r="E41" s="103"/>
      <c r="F41" s="103"/>
      <c r="G41" s="103"/>
      <c r="H41" s="104">
        <v>1007.05</v>
      </c>
      <c r="U41" s="99"/>
      <c r="V41" s="110"/>
      <c r="W41" s="111"/>
    </row>
    <row r="42" spans="1:23" s="81" customFormat="1" ht="15" x14ac:dyDescent="0.25">
      <c r="A42" s="105"/>
      <c r="B42" s="165" t="s">
        <v>17</v>
      </c>
      <c r="C42" s="166"/>
      <c r="D42" s="106">
        <v>1007.05</v>
      </c>
      <c r="E42" s="107"/>
      <c r="F42" s="108"/>
      <c r="G42" s="108"/>
      <c r="H42" s="109">
        <v>1007.05</v>
      </c>
      <c r="U42" s="99"/>
      <c r="V42" s="110" t="s">
        <v>17</v>
      </c>
      <c r="W42" s="111"/>
    </row>
    <row r="43" spans="1:23" s="81" customFormat="1" ht="15" x14ac:dyDescent="0.25">
      <c r="A43" s="105"/>
      <c r="B43" s="167" t="s">
        <v>16</v>
      </c>
      <c r="C43" s="168"/>
      <c r="D43" s="112">
        <v>6042.3</v>
      </c>
      <c r="E43" s="107"/>
      <c r="F43" s="108"/>
      <c r="G43" s="108"/>
      <c r="H43" s="113">
        <v>6042.3</v>
      </c>
      <c r="U43" s="99"/>
      <c r="V43" s="110"/>
      <c r="W43" s="111" t="s">
        <v>16</v>
      </c>
    </row>
  </sheetData>
  <mergeCells count="34">
    <mergeCell ref="B39:C39"/>
    <mergeCell ref="A40:H40"/>
    <mergeCell ref="B42:C42"/>
    <mergeCell ref="B43:C43"/>
    <mergeCell ref="B33:C33"/>
    <mergeCell ref="B34:C34"/>
    <mergeCell ref="A35:H35"/>
    <mergeCell ref="B36:C36"/>
    <mergeCell ref="B37:C37"/>
    <mergeCell ref="A38:H38"/>
    <mergeCell ref="A32:H32"/>
    <mergeCell ref="H20:H22"/>
    <mergeCell ref="D21:D22"/>
    <mergeCell ref="E21:E22"/>
    <mergeCell ref="F21:F22"/>
    <mergeCell ref="G21:G22"/>
    <mergeCell ref="A24:H24"/>
    <mergeCell ref="B27:C27"/>
    <mergeCell ref="A28:H28"/>
    <mergeCell ref="B29:C29"/>
    <mergeCell ref="A30:H30"/>
    <mergeCell ref="B31:C31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A481F-FE2A-4C32-8052-F7EBA21329DF}">
  <dimension ref="A1:I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hidden="1" customWidth="1"/>
    <col min="5" max="5" width="10.85546875" style="2" hidden="1" customWidth="1"/>
    <col min="6" max="6" width="0" style="2" hidden="1" customWidth="1"/>
    <col min="7" max="7" width="12.7109375" style="2" bestFit="1" customWidth="1"/>
    <col min="8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7" t="s">
        <v>44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58</v>
      </c>
      <c r="C6" s="18">
        <f>C26</f>
        <v>6513.599400000001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14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45" t="s">
        <v>3</v>
      </c>
      <c r="C12" s="145"/>
    </row>
    <row r="13" spans="1:3" ht="15" x14ac:dyDescent="0.2">
      <c r="A13" s="3"/>
      <c r="B13" s="3"/>
      <c r="C13" s="3"/>
    </row>
    <row r="14" spans="1:3" ht="66.599999999999994" customHeight="1" x14ac:dyDescent="0.2">
      <c r="A14" s="3"/>
      <c r="B14" s="191" t="s">
        <v>112</v>
      </c>
      <c r="C14" s="191"/>
    </row>
    <row r="15" spans="1:3" ht="15" x14ac:dyDescent="0.2">
      <c r="A15" s="4"/>
      <c r="B15" s="144" t="s">
        <v>1</v>
      </c>
      <c r="C15" s="144"/>
    </row>
    <row r="16" spans="1:3" ht="15" x14ac:dyDescent="0.2">
      <c r="A16" s="3"/>
      <c r="B16" s="3"/>
      <c r="C16" s="3"/>
    </row>
    <row r="17" spans="1:9" ht="15.75" x14ac:dyDescent="0.2">
      <c r="A17" s="3"/>
      <c r="B17" s="3"/>
      <c r="C17" s="3"/>
      <c r="D17" s="12"/>
    </row>
    <row r="18" spans="1:9" ht="28.5" x14ac:dyDescent="0.2">
      <c r="A18" s="8" t="s">
        <v>2</v>
      </c>
      <c r="B18" s="11" t="s">
        <v>4</v>
      </c>
      <c r="C18" s="14" t="s">
        <v>5</v>
      </c>
      <c r="D18" s="12">
        <f>1.078*1.053*1.044*1.044*1.044</f>
        <v>1.2916612415266562</v>
      </c>
    </row>
    <row r="19" spans="1:9" ht="15.75" x14ac:dyDescent="0.2">
      <c r="A19" s="8">
        <v>1</v>
      </c>
      <c r="B19" s="11">
        <v>2</v>
      </c>
      <c r="C19" s="15">
        <v>3</v>
      </c>
      <c r="D19" s="12"/>
    </row>
    <row r="20" spans="1:9" x14ac:dyDescent="0.2">
      <c r="A20" s="9">
        <v>1</v>
      </c>
      <c r="B20" s="13" t="s">
        <v>6</v>
      </c>
      <c r="C20" s="116">
        <v>5035.25</v>
      </c>
      <c r="D20" s="19">
        <f>C20*D18/1000</f>
        <v>6.5038372663970963</v>
      </c>
    </row>
    <row r="21" spans="1:9" x14ac:dyDescent="0.2">
      <c r="A21" s="9">
        <v>1.1000000000000001</v>
      </c>
      <c r="B21" s="13" t="s">
        <v>7</v>
      </c>
      <c r="C21" s="117">
        <v>5035.25</v>
      </c>
      <c r="D21" s="20">
        <f>C21*D18/1000</f>
        <v>6.5038372663970963</v>
      </c>
    </row>
    <row r="22" spans="1:9" x14ac:dyDescent="0.2">
      <c r="A22" s="9">
        <v>1.2</v>
      </c>
      <c r="B22" s="13" t="s">
        <v>8</v>
      </c>
      <c r="C22" s="118">
        <v>0</v>
      </c>
      <c r="D22" s="20">
        <f>C22*D18/1000</f>
        <v>0</v>
      </c>
    </row>
    <row r="23" spans="1:9" x14ac:dyDescent="0.2">
      <c r="A23" s="9">
        <v>1.3</v>
      </c>
      <c r="B23" s="13" t="s">
        <v>9</v>
      </c>
      <c r="C23" s="118">
        <v>0</v>
      </c>
      <c r="D23" s="20" t="e">
        <f>(C23*D18/1000)-E23</f>
        <v>#REF!</v>
      </c>
      <c r="E23" s="2" t="e">
        <f>#REF!*D18/1000</f>
        <v>#REF!</v>
      </c>
      <c r="F23" s="2" t="s">
        <v>15</v>
      </c>
    </row>
    <row r="24" spans="1:9" x14ac:dyDescent="0.2">
      <c r="A24" s="9">
        <v>2</v>
      </c>
      <c r="B24" s="13" t="s">
        <v>10</v>
      </c>
      <c r="C24" s="118">
        <v>6042.3</v>
      </c>
    </row>
    <row r="25" spans="1:9" x14ac:dyDescent="0.2">
      <c r="A25" s="9">
        <v>2.1</v>
      </c>
      <c r="B25" s="13" t="s">
        <v>11</v>
      </c>
      <c r="C25" s="118">
        <v>1007.05</v>
      </c>
    </row>
    <row r="26" spans="1:9" ht="24" x14ac:dyDescent="0.2">
      <c r="A26" s="9">
        <v>3</v>
      </c>
      <c r="B26" s="13" t="s">
        <v>12</v>
      </c>
      <c r="C26" s="119">
        <v>6513.599400000001</v>
      </c>
      <c r="G26" s="20">
        <f>C26/1.2</f>
        <v>5427.9995000000008</v>
      </c>
    </row>
    <row r="27" spans="1:9" ht="15" x14ac:dyDescent="0.25">
      <c r="A27" s="3"/>
      <c r="C27" s="3"/>
      <c r="H27" s="21"/>
      <c r="I27" s="21"/>
    </row>
    <row r="28" spans="1:9" ht="25.5" customHeight="1" x14ac:dyDescent="0.2">
      <c r="A28" s="143" t="s">
        <v>13</v>
      </c>
      <c r="B28" s="143"/>
      <c r="C28" s="143"/>
      <c r="H28" s="22"/>
      <c r="I28" s="22"/>
    </row>
    <row r="29" spans="1:9" x14ac:dyDescent="0.2">
      <c r="H29" s="22"/>
      <c r="I29" s="22"/>
    </row>
    <row r="30" spans="1:9" x14ac:dyDescent="0.2">
      <c r="H30" s="22"/>
      <c r="I30" s="22"/>
    </row>
    <row r="31" spans="1:9" ht="15" customHeight="1" x14ac:dyDescent="0.2">
      <c r="H31" s="22"/>
      <c r="I31" s="22"/>
    </row>
    <row r="32" spans="1:9" x14ac:dyDescent="0.2">
      <c r="C32" s="10"/>
    </row>
    <row r="35" s="2" customFormat="1" ht="15" customHeight="1" x14ac:dyDescent="0.2"/>
    <row r="36" s="2" customFormat="1" ht="15" customHeight="1" x14ac:dyDescent="0.2"/>
    <row r="37" s="2" customFormat="1" ht="14.25" customHeight="1" x14ac:dyDescent="0.2"/>
    <row r="39" s="2" customFormat="1" ht="14.25" customHeight="1" x14ac:dyDescent="0.2"/>
    <row r="41" s="2" customFormat="1" ht="14.25" customHeight="1" x14ac:dyDescent="0.2"/>
    <row r="43" s="2" customFormat="1" ht="14.25" customHeight="1" x14ac:dyDescent="0.2"/>
    <row r="44" s="2" customFormat="1" ht="15" customHeight="1" x14ac:dyDescent="0.2"/>
    <row r="45" s="2" customFormat="1" ht="15" customHeight="1" x14ac:dyDescent="0.2"/>
    <row r="46" s="2" customFormat="1" ht="15" customHeight="1" x14ac:dyDescent="0.2"/>
    <row r="47" s="2" customFormat="1" ht="15" customHeight="1" x14ac:dyDescent="0.2"/>
    <row r="48" s="2" customFormat="1" ht="15" customHeight="1" x14ac:dyDescent="0.2"/>
    <row r="49" s="2" customFormat="1" ht="15" customHeight="1" x14ac:dyDescent="0.2"/>
    <row r="50" s="2" customFormat="1" ht="15" customHeight="1" x14ac:dyDescent="0.2"/>
    <row r="51" s="2" customFormat="1" ht="15" customHeight="1" x14ac:dyDescent="0.2"/>
    <row r="52" s="2" customFormat="1" ht="15" customHeight="1" x14ac:dyDescent="0.2"/>
    <row r="54" s="2" customFormat="1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5BCC6-DCF6-4B86-99D8-3F8CF374664E}">
  <sheetPr>
    <pageSetUpPr fitToPage="1"/>
  </sheetPr>
  <dimension ref="A1:W47"/>
  <sheetViews>
    <sheetView topLeftCell="A7" workbookViewId="0">
      <selection activeCell="B26" sqref="B26:C26"/>
    </sheetView>
  </sheetViews>
  <sheetFormatPr defaultColWidth="9.140625" defaultRowHeight="11.25" customHeight="1" x14ac:dyDescent="0.2"/>
  <cols>
    <col min="1" max="1" width="6.7109375" style="29" customWidth="1"/>
    <col min="2" max="2" width="20.140625" style="29" customWidth="1"/>
    <col min="3" max="3" width="32.7109375" style="51" customWidth="1"/>
    <col min="4" max="8" width="14" style="51" customWidth="1"/>
    <col min="9" max="9" width="9.140625" style="51"/>
    <col min="10" max="14" width="88.7109375" style="52" hidden="1" customWidth="1"/>
    <col min="15" max="20" width="108.85546875" style="52" hidden="1" customWidth="1"/>
    <col min="21" max="21" width="129.5703125" style="52" hidden="1" customWidth="1"/>
    <col min="22" max="23" width="52.85546875" style="52" hidden="1" customWidth="1"/>
    <col min="24" max="16384" width="9.140625" style="51"/>
  </cols>
  <sheetData>
    <row r="1" spans="1:20" customFormat="1" ht="15" x14ac:dyDescent="0.25">
      <c r="H1" s="23" t="s">
        <v>43</v>
      </c>
    </row>
    <row r="2" spans="1:20" customFormat="1" ht="15" x14ac:dyDescent="0.25">
      <c r="A2" s="24"/>
      <c r="B2" s="24"/>
      <c r="C2" s="25"/>
      <c r="D2" s="25"/>
      <c r="E2" s="25"/>
      <c r="F2" s="25"/>
      <c r="G2" s="25"/>
      <c r="H2" s="23"/>
    </row>
    <row r="3" spans="1:20" customFormat="1" ht="15" x14ac:dyDescent="0.25">
      <c r="A3" s="24"/>
      <c r="B3" s="24"/>
      <c r="C3" s="25"/>
      <c r="D3" s="25"/>
      <c r="E3" s="25"/>
      <c r="F3" s="25"/>
      <c r="G3" s="25"/>
      <c r="H3" s="23"/>
    </row>
    <row r="4" spans="1:20" customFormat="1" ht="15" x14ac:dyDescent="0.25">
      <c r="A4" s="24"/>
      <c r="B4" s="24" t="s">
        <v>0</v>
      </c>
      <c r="C4" s="187" t="s">
        <v>42</v>
      </c>
      <c r="D4" s="187"/>
      <c r="E4" s="187"/>
      <c r="F4" s="187"/>
      <c r="G4" s="187"/>
      <c r="H4" s="25"/>
      <c r="J4" s="26" t="s">
        <v>42</v>
      </c>
      <c r="K4" s="26" t="s">
        <v>38</v>
      </c>
      <c r="L4" s="26" t="s">
        <v>38</v>
      </c>
      <c r="M4" s="26" t="s">
        <v>38</v>
      </c>
      <c r="N4" s="26" t="s">
        <v>38</v>
      </c>
    </row>
    <row r="5" spans="1:20" customFormat="1" ht="10.5" customHeight="1" x14ac:dyDescent="0.25">
      <c r="A5" s="24"/>
      <c r="B5" s="24"/>
      <c r="C5" s="188" t="s">
        <v>41</v>
      </c>
      <c r="D5" s="188"/>
      <c r="E5" s="188"/>
      <c r="F5" s="188"/>
      <c r="G5" s="188"/>
      <c r="H5" s="25"/>
    </row>
    <row r="6" spans="1:20" customFormat="1" ht="17.25" customHeight="1" x14ac:dyDescent="0.25">
      <c r="A6" s="24"/>
      <c r="B6" s="25" t="s">
        <v>40</v>
      </c>
      <c r="C6" s="27"/>
      <c r="D6" s="27"/>
      <c r="E6" s="27"/>
      <c r="F6" s="27"/>
      <c r="G6" s="27"/>
      <c r="H6" s="25"/>
    </row>
    <row r="7" spans="1:20" customFormat="1" ht="17.25" customHeight="1" x14ac:dyDescent="0.25">
      <c r="A7" s="24"/>
      <c r="B7" s="24"/>
      <c r="C7" s="27"/>
      <c r="D7" s="27"/>
      <c r="E7" s="27"/>
      <c r="F7" s="27"/>
      <c r="G7" s="27"/>
      <c r="H7" s="25"/>
    </row>
    <row r="8" spans="1:20" customFormat="1" ht="17.25" customHeight="1" x14ac:dyDescent="0.25">
      <c r="A8" s="24"/>
      <c r="B8" s="28" t="s">
        <v>63</v>
      </c>
      <c r="C8" s="27"/>
      <c r="D8" s="27"/>
      <c r="E8" s="27"/>
      <c r="F8" s="27"/>
      <c r="G8" s="27"/>
      <c r="H8" s="25"/>
    </row>
    <row r="9" spans="1:20" customFormat="1" ht="17.25" customHeight="1" x14ac:dyDescent="0.25">
      <c r="A9" s="24"/>
      <c r="B9" s="29" t="s">
        <v>50</v>
      </c>
      <c r="D9" s="23"/>
      <c r="E9" s="27"/>
      <c r="F9" s="27"/>
      <c r="G9" s="27"/>
      <c r="H9" s="25"/>
    </row>
    <row r="10" spans="1:20" customFormat="1" ht="17.25" customHeight="1" x14ac:dyDescent="0.25">
      <c r="A10" s="24"/>
      <c r="B10" s="24"/>
      <c r="C10" s="189"/>
      <c r="D10" s="189"/>
      <c r="E10" s="189"/>
      <c r="F10" s="189"/>
      <c r="G10" s="189"/>
      <c r="H10" s="25"/>
    </row>
    <row r="11" spans="1:20" customFormat="1" ht="11.25" customHeight="1" x14ac:dyDescent="0.25">
      <c r="A11" s="30"/>
      <c r="B11" s="30"/>
      <c r="C11" s="188" t="s">
        <v>39</v>
      </c>
      <c r="D11" s="188"/>
      <c r="E11" s="188"/>
      <c r="F11" s="188"/>
      <c r="G11" s="188"/>
      <c r="H11" s="31"/>
    </row>
    <row r="12" spans="1:20" customFormat="1" ht="11.25" customHeight="1" x14ac:dyDescent="0.25">
      <c r="A12" s="30"/>
      <c r="B12" s="30"/>
      <c r="C12" s="27"/>
      <c r="D12" s="27"/>
      <c r="E12" s="27"/>
      <c r="F12" s="27"/>
      <c r="G12" s="27"/>
      <c r="H12" s="31"/>
    </row>
    <row r="13" spans="1:20" customFormat="1" ht="18" x14ac:dyDescent="0.25">
      <c r="A13" s="30"/>
      <c r="B13" s="190" t="s">
        <v>51</v>
      </c>
      <c r="C13" s="190"/>
      <c r="D13" s="190"/>
      <c r="E13" s="190"/>
      <c r="F13" s="190"/>
      <c r="G13" s="190"/>
      <c r="H13" s="31"/>
    </row>
    <row r="14" spans="1:20" customFormat="1" ht="11.25" customHeight="1" x14ac:dyDescent="0.25">
      <c r="A14" s="30"/>
      <c r="B14" s="30"/>
      <c r="C14" s="27"/>
      <c r="D14" s="27"/>
      <c r="E14" s="27"/>
      <c r="F14" s="27"/>
      <c r="G14" s="27"/>
      <c r="H14" s="31"/>
    </row>
    <row r="15" spans="1:20" customFormat="1" ht="23.25" customHeight="1" x14ac:dyDescent="0.25">
      <c r="A15" s="32"/>
      <c r="B15" s="146" t="s">
        <v>113</v>
      </c>
      <c r="C15" s="146"/>
      <c r="D15" s="146"/>
      <c r="E15" s="146"/>
      <c r="F15" s="146"/>
      <c r="G15" s="146"/>
      <c r="H15" s="26"/>
      <c r="O15" s="26" t="s">
        <v>52</v>
      </c>
      <c r="P15" s="26" t="s">
        <v>38</v>
      </c>
      <c r="Q15" s="26" t="s">
        <v>38</v>
      </c>
      <c r="R15" s="26" t="s">
        <v>38</v>
      </c>
      <c r="S15" s="26" t="s">
        <v>38</v>
      </c>
      <c r="T15" s="26" t="s">
        <v>38</v>
      </c>
    </row>
    <row r="16" spans="1:20" customFormat="1" ht="13.5" customHeight="1" x14ac:dyDescent="0.25">
      <c r="A16" s="33"/>
      <c r="B16" s="181" t="s">
        <v>1</v>
      </c>
      <c r="C16" s="181"/>
      <c r="D16" s="181"/>
      <c r="E16" s="181"/>
      <c r="F16" s="181"/>
      <c r="G16" s="181"/>
      <c r="H16" s="34"/>
    </row>
    <row r="17" spans="1:23" customFormat="1" ht="9.75" customHeight="1" x14ac:dyDescent="0.25">
      <c r="A17" s="24"/>
      <c r="B17" s="24"/>
      <c r="C17" s="25"/>
      <c r="D17" s="35"/>
      <c r="E17" s="35"/>
      <c r="F17" s="35"/>
      <c r="G17" s="36"/>
      <c r="H17" s="36"/>
    </row>
    <row r="18" spans="1:23" customFormat="1" ht="15" x14ac:dyDescent="0.25">
      <c r="A18" s="37"/>
      <c r="B18" s="182" t="s">
        <v>45</v>
      </c>
      <c r="C18" s="182"/>
      <c r="D18" s="182"/>
      <c r="E18" s="182"/>
      <c r="F18" s="182"/>
      <c r="G18" s="182"/>
      <c r="H18" s="27"/>
    </row>
    <row r="19" spans="1:23" customFormat="1" ht="9.75" customHeight="1" x14ac:dyDescent="0.25">
      <c r="A19" s="24"/>
      <c r="B19" s="24"/>
      <c r="C19" s="25"/>
      <c r="D19" s="27"/>
      <c r="E19" s="27"/>
      <c r="F19" s="27"/>
      <c r="G19" s="27"/>
      <c r="H19" s="27"/>
    </row>
    <row r="20" spans="1:23" customFormat="1" ht="16.5" customHeight="1" x14ac:dyDescent="0.25">
      <c r="A20" s="183" t="s">
        <v>2</v>
      </c>
      <c r="B20" s="183" t="s">
        <v>37</v>
      </c>
      <c r="C20" s="177" t="s">
        <v>36</v>
      </c>
      <c r="D20" s="176" t="s">
        <v>53</v>
      </c>
      <c r="E20" s="176"/>
      <c r="F20" s="176"/>
      <c r="G20" s="176"/>
      <c r="H20" s="176" t="s">
        <v>54</v>
      </c>
    </row>
    <row r="21" spans="1:23" customFormat="1" ht="50.25" customHeight="1" x14ac:dyDescent="0.25">
      <c r="A21" s="184"/>
      <c r="B21" s="184"/>
      <c r="C21" s="186"/>
      <c r="D21" s="177" t="s">
        <v>35</v>
      </c>
      <c r="E21" s="177" t="s">
        <v>34</v>
      </c>
      <c r="F21" s="177" t="s">
        <v>33</v>
      </c>
      <c r="G21" s="179" t="s">
        <v>32</v>
      </c>
      <c r="H21" s="176"/>
    </row>
    <row r="22" spans="1:23" customFormat="1" ht="3.75" customHeight="1" x14ac:dyDescent="0.25">
      <c r="A22" s="185"/>
      <c r="B22" s="185"/>
      <c r="C22" s="178"/>
      <c r="D22" s="178"/>
      <c r="E22" s="178"/>
      <c r="F22" s="178"/>
      <c r="G22" s="180"/>
      <c r="H22" s="176"/>
    </row>
    <row r="23" spans="1:23" customFormat="1" ht="15" x14ac:dyDescent="0.25">
      <c r="A23" s="38">
        <v>1</v>
      </c>
      <c r="B23" s="38">
        <v>2</v>
      </c>
      <c r="C23" s="39">
        <v>3</v>
      </c>
      <c r="D23" s="39">
        <v>4</v>
      </c>
      <c r="E23" s="39">
        <v>5</v>
      </c>
      <c r="F23" s="39">
        <v>6</v>
      </c>
      <c r="G23" s="39">
        <v>7</v>
      </c>
      <c r="H23" s="39">
        <v>8</v>
      </c>
    </row>
    <row r="24" spans="1:23" customFormat="1" ht="15" x14ac:dyDescent="0.25">
      <c r="A24" s="171" t="s">
        <v>46</v>
      </c>
      <c r="B24" s="172"/>
      <c r="C24" s="172"/>
      <c r="D24" s="172"/>
      <c r="E24" s="172"/>
      <c r="F24" s="172"/>
      <c r="G24" s="172"/>
      <c r="H24" s="173"/>
      <c r="U24" s="40" t="s">
        <v>46</v>
      </c>
    </row>
    <row r="25" spans="1:23" customFormat="1" ht="15" x14ac:dyDescent="0.25">
      <c r="A25" s="38" t="s">
        <v>31</v>
      </c>
      <c r="B25" s="41" t="s">
        <v>55</v>
      </c>
      <c r="C25" s="42" t="s">
        <v>56</v>
      </c>
      <c r="D25" s="61">
        <v>11442.733</v>
      </c>
      <c r="E25" s="43"/>
      <c r="F25" s="43"/>
      <c r="G25" s="43"/>
      <c r="H25" s="61">
        <v>11442.733</v>
      </c>
      <c r="U25" s="40"/>
    </row>
    <row r="26" spans="1:23" customFormat="1" ht="15" x14ac:dyDescent="0.25">
      <c r="A26" s="44"/>
      <c r="B26" s="174" t="s">
        <v>47</v>
      </c>
      <c r="C26" s="175"/>
      <c r="D26" s="58">
        <v>11442.733</v>
      </c>
      <c r="E26" s="46"/>
      <c r="F26" s="47"/>
      <c r="G26" s="47"/>
      <c r="H26" s="57">
        <v>11442.733</v>
      </c>
      <c r="U26" s="40"/>
      <c r="V26" s="48" t="s">
        <v>47</v>
      </c>
    </row>
    <row r="27" spans="1:23" customFormat="1" ht="15" x14ac:dyDescent="0.25">
      <c r="A27" s="171" t="s">
        <v>30</v>
      </c>
      <c r="B27" s="172"/>
      <c r="C27" s="172"/>
      <c r="D27" s="172"/>
      <c r="E27" s="172"/>
      <c r="F27" s="172"/>
      <c r="G27" s="172"/>
      <c r="H27" s="173"/>
      <c r="U27" s="40" t="s">
        <v>30</v>
      </c>
      <c r="V27" s="48"/>
    </row>
    <row r="28" spans="1:23" customFormat="1" ht="15" x14ac:dyDescent="0.25">
      <c r="A28" s="44"/>
      <c r="B28" s="169" t="s">
        <v>29</v>
      </c>
      <c r="C28" s="170"/>
      <c r="D28" s="58">
        <v>11442.733</v>
      </c>
      <c r="E28" s="46"/>
      <c r="F28" s="47"/>
      <c r="G28" s="47"/>
      <c r="H28" s="57">
        <v>11442.733</v>
      </c>
      <c r="U28" s="40"/>
      <c r="V28" s="48"/>
      <c r="W28" s="49" t="s">
        <v>29</v>
      </c>
    </row>
    <row r="29" spans="1:23" customFormat="1" ht="15" x14ac:dyDescent="0.25">
      <c r="A29" s="171" t="s">
        <v>28</v>
      </c>
      <c r="B29" s="172"/>
      <c r="C29" s="172"/>
      <c r="D29" s="172"/>
      <c r="E29" s="172"/>
      <c r="F29" s="172"/>
      <c r="G29" s="172"/>
      <c r="H29" s="173"/>
      <c r="U29" s="40" t="s">
        <v>28</v>
      </c>
      <c r="V29" s="48"/>
      <c r="W29" s="49"/>
    </row>
    <row r="30" spans="1:23" customFormat="1" ht="15" x14ac:dyDescent="0.25">
      <c r="A30" s="44"/>
      <c r="B30" s="169" t="s">
        <v>27</v>
      </c>
      <c r="C30" s="170"/>
      <c r="D30" s="58">
        <v>11442.733</v>
      </c>
      <c r="E30" s="46"/>
      <c r="F30" s="47"/>
      <c r="G30" s="47"/>
      <c r="H30" s="57">
        <v>11442.733</v>
      </c>
      <c r="U30" s="40"/>
      <c r="V30" s="48"/>
      <c r="W30" s="49" t="s">
        <v>27</v>
      </c>
    </row>
    <row r="31" spans="1:23" customFormat="1" ht="15" x14ac:dyDescent="0.25">
      <c r="A31" s="171" t="s">
        <v>26</v>
      </c>
      <c r="B31" s="172"/>
      <c r="C31" s="172"/>
      <c r="D31" s="172"/>
      <c r="E31" s="172"/>
      <c r="F31" s="172"/>
      <c r="G31" s="172"/>
      <c r="H31" s="173"/>
      <c r="U31" s="40" t="s">
        <v>26</v>
      </c>
      <c r="V31" s="48"/>
      <c r="W31" s="49"/>
    </row>
    <row r="32" spans="1:23" customFormat="1" ht="15" x14ac:dyDescent="0.25">
      <c r="A32" s="38" t="s">
        <v>61</v>
      </c>
      <c r="B32" s="41"/>
      <c r="C32" s="42" t="s">
        <v>62</v>
      </c>
      <c r="D32" s="43"/>
      <c r="E32" s="43"/>
      <c r="F32" s="43"/>
      <c r="G32" s="60">
        <v>57.651000000000003</v>
      </c>
      <c r="H32" s="60">
        <v>57.651000000000003</v>
      </c>
      <c r="U32" s="40"/>
      <c r="V32" s="48"/>
      <c r="W32" s="49"/>
    </row>
    <row r="33" spans="1:23" customFormat="1" ht="15" x14ac:dyDescent="0.25">
      <c r="A33" s="44"/>
      <c r="B33" s="174" t="s">
        <v>25</v>
      </c>
      <c r="C33" s="175"/>
      <c r="D33" s="46"/>
      <c r="E33" s="46"/>
      <c r="F33" s="47"/>
      <c r="G33" s="59">
        <v>57.651000000000003</v>
      </c>
      <c r="H33" s="59">
        <v>57.651000000000003</v>
      </c>
      <c r="U33" s="40"/>
      <c r="V33" s="48" t="s">
        <v>25</v>
      </c>
      <c r="W33" s="49"/>
    </row>
    <row r="34" spans="1:23" customFormat="1" ht="15" x14ac:dyDescent="0.25">
      <c r="A34" s="44"/>
      <c r="B34" s="169" t="s">
        <v>24</v>
      </c>
      <c r="C34" s="170"/>
      <c r="D34" s="58">
        <v>11442.733</v>
      </c>
      <c r="E34" s="46"/>
      <c r="F34" s="47"/>
      <c r="G34" s="59">
        <v>57.651000000000003</v>
      </c>
      <c r="H34" s="57">
        <v>11500.384</v>
      </c>
      <c r="U34" s="40"/>
      <c r="V34" s="48"/>
      <c r="W34" s="49" t="s">
        <v>24</v>
      </c>
    </row>
    <row r="35" spans="1:23" customFormat="1" ht="15" x14ac:dyDescent="0.25">
      <c r="A35" s="171" t="s">
        <v>48</v>
      </c>
      <c r="B35" s="172"/>
      <c r="C35" s="172"/>
      <c r="D35" s="172"/>
      <c r="E35" s="172"/>
      <c r="F35" s="172"/>
      <c r="G35" s="172"/>
      <c r="H35" s="173"/>
      <c r="U35" s="40" t="s">
        <v>48</v>
      </c>
      <c r="V35" s="48"/>
      <c r="W35" s="49"/>
    </row>
    <row r="36" spans="1:23" customFormat="1" ht="15" x14ac:dyDescent="0.25">
      <c r="A36" s="38" t="s">
        <v>61</v>
      </c>
      <c r="B36" s="41"/>
      <c r="C36" s="42" t="s">
        <v>60</v>
      </c>
      <c r="D36" s="43"/>
      <c r="E36" s="43"/>
      <c r="F36" s="43"/>
      <c r="G36" s="60">
        <v>503.44900000000001</v>
      </c>
      <c r="H36" s="60">
        <v>503.44900000000001</v>
      </c>
      <c r="U36" s="40"/>
      <c r="V36" s="48"/>
      <c r="W36" s="49"/>
    </row>
    <row r="37" spans="1:23" customFormat="1" ht="23.25" x14ac:dyDescent="0.25">
      <c r="A37" s="44"/>
      <c r="B37" s="174" t="s">
        <v>49</v>
      </c>
      <c r="C37" s="175"/>
      <c r="D37" s="46"/>
      <c r="E37" s="46"/>
      <c r="F37" s="47"/>
      <c r="G37" s="59">
        <v>503.44900000000001</v>
      </c>
      <c r="H37" s="59">
        <v>503.44900000000001</v>
      </c>
      <c r="U37" s="40"/>
      <c r="V37" s="48" t="s">
        <v>49</v>
      </c>
      <c r="W37" s="49"/>
    </row>
    <row r="38" spans="1:23" customFormat="1" ht="15" x14ac:dyDescent="0.25">
      <c r="A38" s="44"/>
      <c r="B38" s="169" t="s">
        <v>23</v>
      </c>
      <c r="C38" s="170"/>
      <c r="D38" s="58">
        <v>11442.733</v>
      </c>
      <c r="E38" s="46"/>
      <c r="F38" s="47"/>
      <c r="G38" s="65">
        <v>561.1</v>
      </c>
      <c r="H38" s="57">
        <v>12003.833000000001</v>
      </c>
      <c r="U38" s="40"/>
      <c r="V38" s="48"/>
      <c r="W38" s="49" t="s">
        <v>23</v>
      </c>
    </row>
    <row r="39" spans="1:23" customFormat="1" ht="15" x14ac:dyDescent="0.25">
      <c r="A39" s="171" t="s">
        <v>22</v>
      </c>
      <c r="B39" s="172"/>
      <c r="C39" s="172"/>
      <c r="D39" s="172"/>
      <c r="E39" s="172"/>
      <c r="F39" s="172"/>
      <c r="G39" s="172"/>
      <c r="H39" s="173"/>
      <c r="U39" s="40" t="s">
        <v>22</v>
      </c>
      <c r="V39" s="48"/>
      <c r="W39" s="49"/>
    </row>
    <row r="40" spans="1:23" customFormat="1" ht="15" x14ac:dyDescent="0.25">
      <c r="A40" s="44"/>
      <c r="B40" s="169" t="s">
        <v>21</v>
      </c>
      <c r="C40" s="170"/>
      <c r="D40" s="58">
        <v>11442.733</v>
      </c>
      <c r="E40" s="46"/>
      <c r="F40" s="47"/>
      <c r="G40" s="65">
        <v>561.1</v>
      </c>
      <c r="H40" s="57">
        <v>12003.833000000001</v>
      </c>
      <c r="U40" s="40"/>
      <c r="V40" s="48"/>
      <c r="W40" s="49" t="s">
        <v>21</v>
      </c>
    </row>
    <row r="41" spans="1:23" customFormat="1" ht="15" x14ac:dyDescent="0.25">
      <c r="A41" s="171" t="s">
        <v>20</v>
      </c>
      <c r="B41" s="172"/>
      <c r="C41" s="172"/>
      <c r="D41" s="172"/>
      <c r="E41" s="172"/>
      <c r="F41" s="172"/>
      <c r="G41" s="172"/>
      <c r="H41" s="173"/>
      <c r="U41" s="40" t="s">
        <v>20</v>
      </c>
      <c r="V41" s="48"/>
      <c r="W41" s="49"/>
    </row>
    <row r="42" spans="1:23" customFormat="1" ht="15" x14ac:dyDescent="0.25">
      <c r="A42" s="38" t="s">
        <v>31</v>
      </c>
      <c r="B42" s="41" t="s">
        <v>19</v>
      </c>
      <c r="C42" s="42" t="s">
        <v>18</v>
      </c>
      <c r="D42" s="61">
        <v>2288.547</v>
      </c>
      <c r="E42" s="43"/>
      <c r="F42" s="43"/>
      <c r="G42" s="64">
        <v>112.22</v>
      </c>
      <c r="H42" s="61">
        <v>2400.7669999999998</v>
      </c>
      <c r="U42" s="40"/>
      <c r="V42" s="48"/>
      <c r="W42" s="49"/>
    </row>
    <row r="43" spans="1:23" customFormat="1" ht="15" x14ac:dyDescent="0.25">
      <c r="A43" s="44"/>
      <c r="B43" s="174" t="s">
        <v>17</v>
      </c>
      <c r="C43" s="175"/>
      <c r="D43" s="58">
        <v>2288.547</v>
      </c>
      <c r="E43" s="46"/>
      <c r="F43" s="47"/>
      <c r="G43" s="63">
        <v>112.22</v>
      </c>
      <c r="H43" s="57">
        <v>2400.7669999999998</v>
      </c>
      <c r="U43" s="40"/>
      <c r="V43" s="48" t="s">
        <v>17</v>
      </c>
      <c r="W43" s="49"/>
    </row>
    <row r="44" spans="1:23" customFormat="1" ht="15" x14ac:dyDescent="0.25">
      <c r="A44" s="44"/>
      <c r="B44" s="169" t="s">
        <v>16</v>
      </c>
      <c r="C44" s="170"/>
      <c r="D44" s="45">
        <v>13731.28</v>
      </c>
      <c r="E44" s="46"/>
      <c r="F44" s="47"/>
      <c r="G44" s="63">
        <v>673.32</v>
      </c>
      <c r="H44" s="62">
        <v>14404.6</v>
      </c>
      <c r="U44" s="40"/>
      <c r="V44" s="48"/>
      <c r="W44" s="49" t="s">
        <v>16</v>
      </c>
    </row>
    <row r="47" spans="1:23" customFormat="1" ht="15" x14ac:dyDescent="0.25">
      <c r="C47" s="50"/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40:C40"/>
    <mergeCell ref="A41:H41"/>
    <mergeCell ref="B43:C43"/>
    <mergeCell ref="B44:C44"/>
    <mergeCell ref="B33:C33"/>
    <mergeCell ref="B34:C34"/>
    <mergeCell ref="A35:H35"/>
    <mergeCell ref="B37:C37"/>
    <mergeCell ref="B38:C38"/>
    <mergeCell ref="A39:H39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39060-7B4F-461A-A272-6AA8D9AEEEAC}">
  <dimension ref="A1:C54"/>
  <sheetViews>
    <sheetView zoomScale="82" zoomScaleNormal="82" workbookViewId="0">
      <selection activeCell="C21" sqref="C21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7" t="s">
        <v>44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59</v>
      </c>
      <c r="C6" s="18">
        <f>C26</f>
        <v>16351.1512164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14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45" t="s">
        <v>3</v>
      </c>
      <c r="C12" s="145"/>
    </row>
    <row r="13" spans="1:3" ht="15" x14ac:dyDescent="0.2">
      <c r="A13" s="3"/>
      <c r="B13" s="3"/>
      <c r="C13" s="3"/>
    </row>
    <row r="14" spans="1:3" ht="48" customHeight="1" x14ac:dyDescent="0.2">
      <c r="A14" s="3"/>
      <c r="B14" s="191" t="s">
        <v>112</v>
      </c>
      <c r="C14" s="191"/>
    </row>
    <row r="15" spans="1:3" ht="15" x14ac:dyDescent="0.2">
      <c r="A15" s="4"/>
      <c r="B15" s="144" t="s">
        <v>1</v>
      </c>
      <c r="C15" s="144"/>
    </row>
    <row r="16" spans="1:3" ht="15" x14ac:dyDescent="0.2">
      <c r="A16" s="3"/>
      <c r="B16" s="3"/>
      <c r="C16" s="3"/>
    </row>
    <row r="17" spans="1:3" ht="15" x14ac:dyDescent="0.2">
      <c r="A17" s="3"/>
      <c r="B17" s="3"/>
      <c r="C17" s="3"/>
    </row>
    <row r="18" spans="1:3" ht="28.5" x14ac:dyDescent="0.2">
      <c r="A18" s="8" t="s">
        <v>2</v>
      </c>
      <c r="B18" s="11" t="s">
        <v>4</v>
      </c>
      <c r="C18" s="14" t="s">
        <v>5</v>
      </c>
    </row>
    <row r="19" spans="1:3" x14ac:dyDescent="0.2">
      <c r="A19" s="8">
        <v>1</v>
      </c>
      <c r="B19" s="11">
        <v>2</v>
      </c>
      <c r="C19" s="15">
        <v>3</v>
      </c>
    </row>
    <row r="20" spans="1:3" x14ac:dyDescent="0.2">
      <c r="A20" s="9">
        <v>1</v>
      </c>
      <c r="B20" s="13" t="s">
        <v>6</v>
      </c>
      <c r="C20" s="56">
        <v>12003.833000000001</v>
      </c>
    </row>
    <row r="21" spans="1:3" x14ac:dyDescent="0.2">
      <c r="A21" s="9">
        <v>1.1000000000000001</v>
      </c>
      <c r="B21" s="13" t="s">
        <v>7</v>
      </c>
      <c r="C21" s="55">
        <v>11442.733</v>
      </c>
    </row>
    <row r="22" spans="1:3" x14ac:dyDescent="0.2">
      <c r="A22" s="9">
        <v>1.2</v>
      </c>
      <c r="B22" s="13" t="s">
        <v>8</v>
      </c>
      <c r="C22" s="54">
        <v>0</v>
      </c>
    </row>
    <row r="23" spans="1:3" x14ac:dyDescent="0.2">
      <c r="A23" s="9">
        <v>1.3</v>
      </c>
      <c r="B23" s="13" t="s">
        <v>9</v>
      </c>
      <c r="C23" s="54">
        <v>561.1</v>
      </c>
    </row>
    <row r="24" spans="1:3" x14ac:dyDescent="0.2">
      <c r="A24" s="9">
        <v>2</v>
      </c>
      <c r="B24" s="13" t="s">
        <v>10</v>
      </c>
      <c r="C24" s="54">
        <v>14404.6</v>
      </c>
    </row>
    <row r="25" spans="1:3" x14ac:dyDescent="0.2">
      <c r="A25" s="9">
        <v>2.1</v>
      </c>
      <c r="B25" s="13" t="s">
        <v>11</v>
      </c>
      <c r="C25" s="54">
        <v>2400.7669999999998</v>
      </c>
    </row>
    <row r="26" spans="1:3" ht="24" x14ac:dyDescent="0.2">
      <c r="A26" s="9">
        <v>3</v>
      </c>
      <c r="B26" s="13" t="s">
        <v>12</v>
      </c>
      <c r="C26" s="53">
        <v>16351.1512164</v>
      </c>
    </row>
    <row r="27" spans="1:3" ht="15" x14ac:dyDescent="0.2">
      <c r="A27" s="3"/>
      <c r="C27" s="3"/>
    </row>
    <row r="28" spans="1:3" ht="25.5" customHeight="1" x14ac:dyDescent="0.2">
      <c r="A28" s="143" t="s">
        <v>13</v>
      </c>
      <c r="B28" s="143"/>
      <c r="C28" s="143"/>
    </row>
    <row r="31" spans="1:3" ht="15" customHeight="1" x14ac:dyDescent="0.2"/>
    <row r="32" spans="1:3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A28:C28"/>
    <mergeCell ref="B15:C15"/>
    <mergeCell ref="B12:C12"/>
    <mergeCell ref="B14:C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Сводка затрат 2025-2026</vt:lpstr>
      <vt:lpstr>ССР 2025</vt:lpstr>
      <vt:lpstr>СЗ 2025</vt:lpstr>
      <vt:lpstr>ССР 2026</vt:lpstr>
      <vt:lpstr>СЗ 2026</vt:lpstr>
      <vt:lpstr>'ССР 2025'!Заголовки_для_печати</vt:lpstr>
      <vt:lpstr>'ССР 2026'!Заголовки_для_печати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2025-09-17T01:07:34Z</dcterms:modified>
</cp:coreProperties>
</file>